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srggroup-my.sharepoint.com/personal/sakuma_srg_jp/Documents/PassageDrive/Workspace/Desktop/"/>
    </mc:Choice>
  </mc:AlternateContent>
  <xr:revisionPtr revIDLastSave="0" documentId="8_{E7CA02F6-3C12-4E99-84BE-5577FEA67E19}" xr6:coauthVersionLast="47" xr6:coauthVersionMax="47" xr10:uidLastSave="{00000000-0000-0000-0000-000000000000}"/>
  <workbookProtection workbookAlgorithmName="SHA-512" workbookHashValue="/FXTzj+1hdlH+GgZ3w/fu1U3P+MJvcn1jutfmwDx+0KQiBoItpP4rVDvz7QAg7Xr4X4UEYOTDxQbVoQsoQdbEg==" workbookSaltValue="1KGjsNy8F9vxzDDLWPxzoQ==" workbookSpinCount="100000" lockStructure="1"/>
  <bookViews>
    <workbookView xWindow="-120" yWindow="-120" windowWidth="29040" windowHeight="15720" xr2:uid="{B9F226FA-4656-41E7-A546-CD9F385AA3A2}"/>
  </bookViews>
  <sheets>
    <sheet name="入力" sheetId="1" r:id="rId1"/>
    <sheet name="発注シート（送付用）" sheetId="3" r:id="rId2"/>
    <sheet name="休業日" sheetId="4" r:id="rId3"/>
  </sheets>
  <definedNames>
    <definedName name="_xlnm._FilterDatabase" localSheetId="2" hidden="1">休業日!$AA$1:$AA$434</definedName>
    <definedName name="_xlnm._FilterDatabase" localSheetId="0" hidden="1">入力!$I$4:$I$338</definedName>
    <definedName name="_xlnm.Print_Area" localSheetId="1">'発注シート（送付用）'!$B$1:$R$38</definedName>
    <definedName name="スライサー_分類">#N/A</definedName>
    <definedName name="スライサー_列1">#N/A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4" i="4" l="1"/>
  <c r="AA63" i="4"/>
  <c r="AA62" i="4"/>
  <c r="AA61" i="4"/>
  <c r="AA60" i="4"/>
  <c r="AA59" i="4"/>
  <c r="AA58" i="4"/>
  <c r="AA57" i="4"/>
  <c r="AA56" i="4"/>
  <c r="AA55" i="4"/>
  <c r="AA54" i="4"/>
  <c r="AA53" i="4"/>
  <c r="AA52" i="4"/>
  <c r="AA51" i="4"/>
  <c r="AA50" i="4"/>
  <c r="AA49" i="4"/>
  <c r="I99" i="1"/>
  <c r="I97" i="1"/>
  <c r="I95" i="1"/>
  <c r="I194" i="1"/>
  <c r="I307" i="1"/>
  <c r="X7" i="4"/>
  <c r="N1" i="3"/>
  <c r="E333" i="4" l="1"/>
  <c r="B333" i="4" s="1"/>
  <c r="A333" i="4" s="1"/>
  <c r="E332" i="4"/>
  <c r="E331" i="4"/>
  <c r="E330" i="4"/>
  <c r="B330" i="4" s="1"/>
  <c r="A330" i="4" s="1"/>
  <c r="E329" i="4"/>
  <c r="E328" i="4"/>
  <c r="E327" i="4"/>
  <c r="E326" i="4"/>
  <c r="E325" i="4"/>
  <c r="E324" i="4"/>
  <c r="E323" i="4"/>
  <c r="E322" i="4"/>
  <c r="B322" i="4" s="1"/>
  <c r="A322" i="4" s="1"/>
  <c r="E321" i="4"/>
  <c r="B321" i="4" s="1"/>
  <c r="A321" i="4" s="1"/>
  <c r="E320" i="4"/>
  <c r="E319" i="4"/>
  <c r="E318" i="4"/>
  <c r="E317" i="4"/>
  <c r="E316" i="4"/>
  <c r="E315" i="4"/>
  <c r="E314" i="4"/>
  <c r="B314" i="4" s="1"/>
  <c r="A314" i="4" s="1"/>
  <c r="E313" i="4"/>
  <c r="E312" i="4"/>
  <c r="E311" i="4"/>
  <c r="E310" i="4"/>
  <c r="E309" i="4"/>
  <c r="E308" i="4"/>
  <c r="B308" i="4" s="1"/>
  <c r="A308" i="4" s="1"/>
  <c r="E307" i="4"/>
  <c r="E306" i="4"/>
  <c r="E305" i="4"/>
  <c r="E304" i="4"/>
  <c r="B304" i="4" s="1"/>
  <c r="E303" i="4"/>
  <c r="E302" i="4"/>
  <c r="E301" i="4"/>
  <c r="E300" i="4"/>
  <c r="E299" i="4"/>
  <c r="E298" i="4"/>
  <c r="E297" i="4"/>
  <c r="E296" i="4"/>
  <c r="E295" i="4"/>
  <c r="E294" i="4"/>
  <c r="E293" i="4"/>
  <c r="E292" i="4"/>
  <c r="E291" i="4"/>
  <c r="E290" i="4"/>
  <c r="E289" i="4"/>
  <c r="E288" i="4"/>
  <c r="E287" i="4"/>
  <c r="E286" i="4"/>
  <c r="E285" i="4"/>
  <c r="E284" i="4"/>
  <c r="E283" i="4"/>
  <c r="E282" i="4"/>
  <c r="E281" i="4"/>
  <c r="B281" i="4" s="1"/>
  <c r="A281" i="4" s="1"/>
  <c r="E280" i="4"/>
  <c r="E279" i="4"/>
  <c r="E278" i="4"/>
  <c r="E277" i="4"/>
  <c r="E276" i="4"/>
  <c r="E275" i="4"/>
  <c r="E274" i="4"/>
  <c r="E273" i="4"/>
  <c r="E272" i="4"/>
  <c r="E271" i="4"/>
  <c r="E270" i="4"/>
  <c r="E269" i="4"/>
  <c r="B269" i="4" s="1"/>
  <c r="A269" i="4" s="1"/>
  <c r="E268" i="4"/>
  <c r="E267" i="4"/>
  <c r="B267" i="4" s="1"/>
  <c r="A267" i="4" s="1"/>
  <c r="E266" i="4"/>
  <c r="E265" i="4"/>
  <c r="E264" i="4"/>
  <c r="E263" i="4"/>
  <c r="E262" i="4"/>
  <c r="E261" i="4"/>
  <c r="E260" i="4"/>
  <c r="B260" i="4" s="1"/>
  <c r="A260" i="4" s="1"/>
  <c r="E259" i="4"/>
  <c r="E258" i="4"/>
  <c r="E257" i="4"/>
  <c r="E256" i="4"/>
  <c r="E255" i="4"/>
  <c r="E254" i="4"/>
  <c r="E253" i="4"/>
  <c r="B253" i="4" s="1"/>
  <c r="A253" i="4" s="1"/>
  <c r="E252" i="4"/>
  <c r="E251" i="4"/>
  <c r="E250" i="4"/>
  <c r="E249" i="4"/>
  <c r="E248" i="4"/>
  <c r="E247" i="4"/>
  <c r="E246" i="4"/>
  <c r="B246" i="4" s="1"/>
  <c r="A246" i="4" s="1"/>
  <c r="E245" i="4"/>
  <c r="E244" i="4"/>
  <c r="E243" i="4"/>
  <c r="E242" i="4"/>
  <c r="E241" i="4"/>
  <c r="B241" i="4" s="1"/>
  <c r="A241" i="4" s="1"/>
  <c r="E240" i="4"/>
  <c r="E239" i="4"/>
  <c r="E238" i="4"/>
  <c r="B238" i="4" s="1"/>
  <c r="A238" i="4" s="1"/>
  <c r="E237" i="4"/>
  <c r="E236" i="4"/>
  <c r="E235" i="4"/>
  <c r="E234" i="4"/>
  <c r="E233" i="4"/>
  <c r="E232" i="4"/>
  <c r="E231" i="4"/>
  <c r="E230" i="4"/>
  <c r="E229" i="4"/>
  <c r="E228" i="4"/>
  <c r="E227" i="4"/>
  <c r="E226" i="4"/>
  <c r="B226" i="4" s="1"/>
  <c r="A226" i="4" s="1"/>
  <c r="E225" i="4"/>
  <c r="E224" i="4"/>
  <c r="E223" i="4"/>
  <c r="E222" i="4"/>
  <c r="E221" i="4"/>
  <c r="E220" i="4"/>
  <c r="E219" i="4"/>
  <c r="E218" i="4"/>
  <c r="B218" i="4" s="1"/>
  <c r="A218" i="4" s="1"/>
  <c r="E217" i="4"/>
  <c r="E216" i="4"/>
  <c r="B216" i="4" s="1"/>
  <c r="A216" i="4" s="1"/>
  <c r="E215" i="4"/>
  <c r="E214" i="4"/>
  <c r="E213" i="4"/>
  <c r="E212" i="4"/>
  <c r="E211" i="4"/>
  <c r="E210" i="4"/>
  <c r="E209" i="4"/>
  <c r="E208" i="4"/>
  <c r="E207" i="4"/>
  <c r="E206" i="4"/>
  <c r="B206" i="4" s="1"/>
  <c r="A206" i="4" s="1"/>
  <c r="E205" i="4"/>
  <c r="E204" i="4"/>
  <c r="E203" i="4"/>
  <c r="E202" i="4"/>
  <c r="E201" i="4"/>
  <c r="E200" i="4"/>
  <c r="E199" i="4"/>
  <c r="E198" i="4"/>
  <c r="E197" i="4"/>
  <c r="E196" i="4"/>
  <c r="E195" i="4"/>
  <c r="E194" i="4"/>
  <c r="E193" i="4"/>
  <c r="E192" i="4"/>
  <c r="E191" i="4"/>
  <c r="E190" i="4"/>
  <c r="E189" i="4"/>
  <c r="E188" i="4"/>
  <c r="E187" i="4"/>
  <c r="B187" i="4" s="1"/>
  <c r="A187" i="4" s="1"/>
  <c r="E186" i="4"/>
  <c r="E185" i="4"/>
  <c r="E184" i="4"/>
  <c r="E183" i="4"/>
  <c r="E182" i="4"/>
  <c r="E181" i="4"/>
  <c r="E180" i="4"/>
  <c r="E179" i="4"/>
  <c r="E178" i="4"/>
  <c r="E177" i="4"/>
  <c r="E176" i="4"/>
  <c r="E175" i="4"/>
  <c r="E174" i="4"/>
  <c r="E173" i="4"/>
  <c r="E172" i="4"/>
  <c r="E171" i="4"/>
  <c r="E170" i="4"/>
  <c r="B170" i="4" s="1"/>
  <c r="A170" i="4" s="1"/>
  <c r="E169" i="4"/>
  <c r="E168" i="4"/>
  <c r="E167" i="4"/>
  <c r="E166" i="4"/>
  <c r="E165" i="4"/>
  <c r="E164" i="4"/>
  <c r="E163" i="4"/>
  <c r="E162" i="4"/>
  <c r="E161" i="4"/>
  <c r="E160" i="4"/>
  <c r="B160" i="4" s="1"/>
  <c r="A160" i="4" s="1"/>
  <c r="E159" i="4"/>
  <c r="E158" i="4"/>
  <c r="E157" i="4"/>
  <c r="E156" i="4"/>
  <c r="E155" i="4"/>
  <c r="E154" i="4"/>
  <c r="E153" i="4"/>
  <c r="E152" i="4"/>
  <c r="E151" i="4"/>
  <c r="E150" i="4"/>
  <c r="B150" i="4" s="1"/>
  <c r="A150" i="4" s="1"/>
  <c r="E149" i="4"/>
  <c r="E148" i="4"/>
  <c r="E147" i="4"/>
  <c r="E146" i="4"/>
  <c r="E145" i="4"/>
  <c r="E144" i="4"/>
  <c r="E143" i="4"/>
  <c r="E142" i="4"/>
  <c r="E141" i="4"/>
  <c r="E334" i="4"/>
  <c r="B334" i="4" s="1"/>
  <c r="A334" i="4" s="1"/>
  <c r="I61" i="1"/>
  <c r="I47" i="1"/>
  <c r="I45" i="1"/>
  <c r="I57" i="1"/>
  <c r="I56" i="1"/>
  <c r="X3" i="4"/>
  <c r="X2" i="4"/>
  <c r="AA366" i="4"/>
  <c r="AA365" i="4"/>
  <c r="AA364" i="4"/>
  <c r="AA363" i="4"/>
  <c r="AA362" i="4"/>
  <c r="AA361" i="4"/>
  <c r="AA360" i="4"/>
  <c r="AA359" i="4"/>
  <c r="AA358" i="4"/>
  <c r="AA357" i="4"/>
  <c r="AA356" i="4"/>
  <c r="AA355" i="4"/>
  <c r="AA354" i="4"/>
  <c r="AA353" i="4"/>
  <c r="AA352" i="4"/>
  <c r="AA351" i="4"/>
  <c r="AA350" i="4"/>
  <c r="AA349" i="4"/>
  <c r="AA348" i="4"/>
  <c r="AA347" i="4"/>
  <c r="AA346" i="4"/>
  <c r="AA345" i="4"/>
  <c r="AA344" i="4"/>
  <c r="AA343" i="4"/>
  <c r="AA342" i="4"/>
  <c r="AA341" i="4"/>
  <c r="AA340" i="4"/>
  <c r="AA339" i="4"/>
  <c r="AA338" i="4"/>
  <c r="AA337" i="4"/>
  <c r="AA336" i="4"/>
  <c r="AA335" i="4"/>
  <c r="AA334" i="4"/>
  <c r="AA333" i="4"/>
  <c r="AA332" i="4"/>
  <c r="AA331" i="4"/>
  <c r="AA330" i="4"/>
  <c r="AA329" i="4"/>
  <c r="AA328" i="4"/>
  <c r="AA327" i="4"/>
  <c r="AA326" i="4"/>
  <c r="AA325" i="4"/>
  <c r="AA324" i="4"/>
  <c r="AA323" i="4"/>
  <c r="AA322" i="4"/>
  <c r="AA321" i="4"/>
  <c r="AA320" i="4"/>
  <c r="AA319" i="4"/>
  <c r="AA318" i="4"/>
  <c r="AA317" i="4"/>
  <c r="AA316" i="4"/>
  <c r="AA315" i="4"/>
  <c r="AA314" i="4"/>
  <c r="AA313" i="4"/>
  <c r="AA312" i="4"/>
  <c r="AA311" i="4"/>
  <c r="AA310" i="4"/>
  <c r="AA309" i="4"/>
  <c r="AA308" i="4"/>
  <c r="AA307" i="4"/>
  <c r="AA306" i="4"/>
  <c r="AA305" i="4"/>
  <c r="AA304" i="4"/>
  <c r="AA303" i="4"/>
  <c r="AA302" i="4"/>
  <c r="AA301" i="4"/>
  <c r="AA300" i="4"/>
  <c r="AA299" i="4"/>
  <c r="AA298" i="4"/>
  <c r="AA297" i="4"/>
  <c r="AA296" i="4"/>
  <c r="AA295" i="4"/>
  <c r="AA294" i="4"/>
  <c r="AA293" i="4"/>
  <c r="AA292" i="4"/>
  <c r="AA291" i="4"/>
  <c r="AA290" i="4"/>
  <c r="AA289" i="4"/>
  <c r="AA288" i="4"/>
  <c r="AA287" i="4"/>
  <c r="AA286" i="4"/>
  <c r="AA285" i="4"/>
  <c r="AA284" i="4"/>
  <c r="AA283" i="4"/>
  <c r="AA282" i="4"/>
  <c r="AA281" i="4"/>
  <c r="AA280" i="4"/>
  <c r="AA279" i="4"/>
  <c r="AA278" i="4"/>
  <c r="AA277" i="4"/>
  <c r="AA276" i="4"/>
  <c r="AA275" i="4"/>
  <c r="AA274" i="4"/>
  <c r="AA273" i="4"/>
  <c r="AA272" i="4"/>
  <c r="AA271" i="4"/>
  <c r="AA270" i="4"/>
  <c r="AA269" i="4"/>
  <c r="AA268" i="4"/>
  <c r="AA267" i="4"/>
  <c r="AA266" i="4"/>
  <c r="AA265" i="4"/>
  <c r="AA264" i="4"/>
  <c r="AA263" i="4"/>
  <c r="AA262" i="4"/>
  <c r="AA261" i="4"/>
  <c r="AA260" i="4"/>
  <c r="AA259" i="4"/>
  <c r="AA258" i="4"/>
  <c r="AA257" i="4"/>
  <c r="AA256" i="4"/>
  <c r="AA255" i="4"/>
  <c r="AA254" i="4"/>
  <c r="AA253" i="4"/>
  <c r="AA252" i="4"/>
  <c r="AA251" i="4"/>
  <c r="AA250" i="4"/>
  <c r="AA249" i="4"/>
  <c r="AA248" i="4"/>
  <c r="AA247" i="4"/>
  <c r="AA246" i="4"/>
  <c r="AA245" i="4"/>
  <c r="AA244" i="4"/>
  <c r="AA243" i="4"/>
  <c r="AA242" i="4"/>
  <c r="AA241" i="4"/>
  <c r="AA240" i="4"/>
  <c r="AA239" i="4"/>
  <c r="AA238" i="4"/>
  <c r="AA237" i="4"/>
  <c r="AA236" i="4"/>
  <c r="AA235" i="4"/>
  <c r="AA234" i="4"/>
  <c r="AA233" i="4"/>
  <c r="AA232" i="4"/>
  <c r="AA231" i="4"/>
  <c r="AA230" i="4"/>
  <c r="AA229" i="4"/>
  <c r="AA228" i="4"/>
  <c r="AA227" i="4"/>
  <c r="AA226" i="4"/>
  <c r="AA225" i="4"/>
  <c r="AA224" i="4"/>
  <c r="AA223" i="4"/>
  <c r="AA222" i="4"/>
  <c r="AA221" i="4"/>
  <c r="AA220" i="4"/>
  <c r="AA219" i="4"/>
  <c r="AA218" i="4"/>
  <c r="AA217" i="4"/>
  <c r="AA216" i="4"/>
  <c r="AA215" i="4"/>
  <c r="AA214" i="4"/>
  <c r="AA213" i="4"/>
  <c r="AA212" i="4"/>
  <c r="AA211" i="4"/>
  <c r="AA210" i="4"/>
  <c r="AA209" i="4"/>
  <c r="AA208" i="4"/>
  <c r="AA207" i="4"/>
  <c r="AA206" i="4"/>
  <c r="AA205" i="4"/>
  <c r="AA204" i="4"/>
  <c r="AA203" i="4"/>
  <c r="AA202" i="4"/>
  <c r="AA201" i="4"/>
  <c r="AA200" i="4"/>
  <c r="AA199" i="4"/>
  <c r="AA198" i="4"/>
  <c r="AA197" i="4"/>
  <c r="AA196" i="4"/>
  <c r="AA195" i="4"/>
  <c r="AA194" i="4"/>
  <c r="AA193" i="4"/>
  <c r="AA192" i="4"/>
  <c r="AA191" i="4"/>
  <c r="AA190" i="4"/>
  <c r="AA189" i="4"/>
  <c r="AA188" i="4"/>
  <c r="AA187" i="4"/>
  <c r="AA186" i="4"/>
  <c r="AA185" i="4"/>
  <c r="AA184" i="4"/>
  <c r="AA183" i="4"/>
  <c r="AA182" i="4"/>
  <c r="AA181" i="4"/>
  <c r="AA180" i="4"/>
  <c r="AA179" i="4"/>
  <c r="AA178" i="4"/>
  <c r="AA177" i="4"/>
  <c r="AA176" i="4"/>
  <c r="AA175" i="4"/>
  <c r="AA174" i="4"/>
  <c r="AA173" i="4"/>
  <c r="AA172" i="4"/>
  <c r="AA171" i="4"/>
  <c r="AA170" i="4"/>
  <c r="AA169" i="4"/>
  <c r="AA168" i="4"/>
  <c r="AA167" i="4"/>
  <c r="AA166" i="4"/>
  <c r="AA165" i="4"/>
  <c r="AA164" i="4"/>
  <c r="AA163" i="4"/>
  <c r="AA162" i="4"/>
  <c r="AA161" i="4"/>
  <c r="AA160" i="4"/>
  <c r="AA159" i="4"/>
  <c r="AA158" i="4"/>
  <c r="AA157" i="4"/>
  <c r="AA156" i="4"/>
  <c r="AA155" i="4"/>
  <c r="AA154" i="4"/>
  <c r="AA153" i="4"/>
  <c r="AA152" i="4"/>
  <c r="AA151" i="4"/>
  <c r="AA150" i="4"/>
  <c r="AA149" i="4"/>
  <c r="AA148" i="4"/>
  <c r="AA147" i="4"/>
  <c r="AA146" i="4"/>
  <c r="AA145" i="4"/>
  <c r="AA144" i="4"/>
  <c r="AA143" i="4"/>
  <c r="AA142" i="4"/>
  <c r="AA141" i="4"/>
  <c r="AA140" i="4"/>
  <c r="AA139" i="4"/>
  <c r="AA138" i="4"/>
  <c r="AA137" i="4"/>
  <c r="AA136" i="4"/>
  <c r="AA135" i="4"/>
  <c r="AA134" i="4"/>
  <c r="AA133" i="4"/>
  <c r="AA132" i="4"/>
  <c r="AA131" i="4"/>
  <c r="AA130" i="4"/>
  <c r="AA129" i="4"/>
  <c r="AA128" i="4"/>
  <c r="AA127" i="4"/>
  <c r="AA126" i="4"/>
  <c r="AA125" i="4"/>
  <c r="AA124" i="4"/>
  <c r="AA123" i="4"/>
  <c r="AA122" i="4"/>
  <c r="AA121" i="4"/>
  <c r="AA120" i="4"/>
  <c r="AA119" i="4"/>
  <c r="AA118" i="4"/>
  <c r="AA117" i="4"/>
  <c r="AA116" i="4"/>
  <c r="AA115" i="4"/>
  <c r="AA114" i="4"/>
  <c r="AA113" i="4"/>
  <c r="AA112" i="4"/>
  <c r="AA111" i="4"/>
  <c r="AA110" i="4"/>
  <c r="AA109" i="4"/>
  <c r="AA108" i="4"/>
  <c r="AA107" i="4"/>
  <c r="AA106" i="4"/>
  <c r="AA105" i="4"/>
  <c r="AA104" i="4"/>
  <c r="AA103" i="4"/>
  <c r="AA102" i="4"/>
  <c r="AA101" i="4"/>
  <c r="AA100" i="4"/>
  <c r="AA99" i="4"/>
  <c r="AA98" i="4"/>
  <c r="AA97" i="4"/>
  <c r="AA96" i="4"/>
  <c r="AA95" i="4"/>
  <c r="AA94" i="4"/>
  <c r="AA93" i="4"/>
  <c r="AA92" i="4"/>
  <c r="AA91" i="4"/>
  <c r="AA90" i="4"/>
  <c r="AA89" i="4"/>
  <c r="AA88" i="4"/>
  <c r="AA87" i="4"/>
  <c r="AA86" i="4"/>
  <c r="AA85" i="4"/>
  <c r="AA84" i="4"/>
  <c r="AA83" i="4"/>
  <c r="AA82" i="4"/>
  <c r="AA81" i="4"/>
  <c r="AA80" i="4"/>
  <c r="AA79" i="4"/>
  <c r="AA78" i="4"/>
  <c r="AA77" i="4"/>
  <c r="AA76" i="4"/>
  <c r="AA75" i="4"/>
  <c r="AA74" i="4"/>
  <c r="AA73" i="4"/>
  <c r="AA72" i="4"/>
  <c r="AA71" i="4"/>
  <c r="AA70" i="4"/>
  <c r="AA69" i="4"/>
  <c r="AA68" i="4"/>
  <c r="AA67" i="4"/>
  <c r="AA66" i="4"/>
  <c r="AA65"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AA12" i="4"/>
  <c r="AA11" i="4"/>
  <c r="AA10" i="4"/>
  <c r="AA9" i="4"/>
  <c r="AA8" i="4"/>
  <c r="AA7" i="4"/>
  <c r="AA6" i="4"/>
  <c r="AA5" i="4"/>
  <c r="AA4" i="4"/>
  <c r="AA3" i="4"/>
  <c r="AA2" i="4"/>
  <c r="AB3" i="4"/>
  <c r="AC3" i="4" s="1"/>
  <c r="Z2" i="4"/>
  <c r="E335" i="4"/>
  <c r="U397" i="4"/>
  <c r="T397" i="4"/>
  <c r="U396" i="4"/>
  <c r="T396" i="4"/>
  <c r="U395" i="4"/>
  <c r="T395" i="4"/>
  <c r="U394" i="4"/>
  <c r="T394" i="4"/>
  <c r="U393" i="4"/>
  <c r="T393" i="4"/>
  <c r="U392" i="4"/>
  <c r="T392" i="4"/>
  <c r="U391" i="4"/>
  <c r="T391" i="4"/>
  <c r="U390" i="4"/>
  <c r="T390" i="4"/>
  <c r="U389" i="4"/>
  <c r="T389" i="4"/>
  <c r="U388" i="4"/>
  <c r="T388" i="4"/>
  <c r="U387" i="4"/>
  <c r="T387" i="4"/>
  <c r="U386" i="4"/>
  <c r="T386" i="4"/>
  <c r="U385" i="4"/>
  <c r="T385" i="4"/>
  <c r="U384" i="4"/>
  <c r="T384" i="4"/>
  <c r="U383" i="4"/>
  <c r="T383" i="4"/>
  <c r="U382" i="4"/>
  <c r="T382" i="4"/>
  <c r="U381" i="4"/>
  <c r="T381" i="4"/>
  <c r="U380" i="4"/>
  <c r="T380" i="4"/>
  <c r="U379" i="4"/>
  <c r="T379" i="4"/>
  <c r="U378" i="4"/>
  <c r="T378" i="4"/>
  <c r="U377" i="4"/>
  <c r="T377" i="4"/>
  <c r="U376" i="4"/>
  <c r="T376" i="4"/>
  <c r="U375" i="4"/>
  <c r="T375" i="4"/>
  <c r="U374" i="4"/>
  <c r="T374" i="4"/>
  <c r="U373" i="4"/>
  <c r="T373" i="4"/>
  <c r="U372" i="4"/>
  <c r="T372" i="4"/>
  <c r="U371" i="4"/>
  <c r="T371" i="4"/>
  <c r="U370" i="4"/>
  <c r="T370" i="4"/>
  <c r="U369" i="4"/>
  <c r="T369" i="4"/>
  <c r="U368" i="4"/>
  <c r="T368" i="4"/>
  <c r="U367" i="4"/>
  <c r="T367" i="4"/>
  <c r="U366" i="4"/>
  <c r="T366" i="4"/>
  <c r="U365" i="4"/>
  <c r="T365" i="4"/>
  <c r="U364" i="4"/>
  <c r="T364" i="4"/>
  <c r="U363" i="4"/>
  <c r="T363" i="4"/>
  <c r="U362" i="4"/>
  <c r="T362" i="4"/>
  <c r="U361" i="4"/>
  <c r="T361" i="4"/>
  <c r="U360" i="4"/>
  <c r="T360" i="4"/>
  <c r="U359" i="4"/>
  <c r="T359" i="4"/>
  <c r="U358" i="4"/>
  <c r="T358" i="4"/>
  <c r="U357" i="4"/>
  <c r="T357" i="4"/>
  <c r="U356" i="4"/>
  <c r="T356" i="4"/>
  <c r="U355" i="4"/>
  <c r="T355" i="4"/>
  <c r="U354" i="4"/>
  <c r="T354" i="4"/>
  <c r="U353" i="4"/>
  <c r="T353" i="4"/>
  <c r="U352" i="4"/>
  <c r="T352" i="4"/>
  <c r="U351" i="4"/>
  <c r="T351" i="4"/>
  <c r="U350" i="4"/>
  <c r="T350" i="4"/>
  <c r="U349" i="4"/>
  <c r="T349" i="4"/>
  <c r="U348" i="4"/>
  <c r="T348" i="4"/>
  <c r="U347" i="4"/>
  <c r="T347" i="4"/>
  <c r="U346" i="4"/>
  <c r="T346" i="4"/>
  <c r="U345" i="4"/>
  <c r="T345" i="4"/>
  <c r="U344" i="4"/>
  <c r="T344" i="4"/>
  <c r="U343" i="4"/>
  <c r="T343" i="4"/>
  <c r="U342" i="4"/>
  <c r="T342" i="4"/>
  <c r="U341" i="4"/>
  <c r="T341" i="4"/>
  <c r="U340" i="4"/>
  <c r="T340" i="4"/>
  <c r="U339" i="4"/>
  <c r="T339" i="4"/>
  <c r="U338" i="4"/>
  <c r="T338" i="4"/>
  <c r="U337" i="4"/>
  <c r="T337" i="4"/>
  <c r="U336" i="4"/>
  <c r="T336" i="4"/>
  <c r="T9" i="3"/>
  <c r="X8" i="4"/>
  <c r="R4" i="3"/>
  <c r="A304" i="4" l="1"/>
  <c r="P143" i="4"/>
  <c r="B143" i="4"/>
  <c r="U179" i="4"/>
  <c r="B179" i="4"/>
  <c r="A179" i="4" s="1"/>
  <c r="U215" i="4"/>
  <c r="B215" i="4"/>
  <c r="A215" i="4" s="1"/>
  <c r="U239" i="4"/>
  <c r="B239" i="4"/>
  <c r="A239" i="4" s="1"/>
  <c r="R275" i="4"/>
  <c r="B275" i="4"/>
  <c r="A275" i="4" s="1"/>
  <c r="S156" i="4"/>
  <c r="B156" i="4"/>
  <c r="A156" i="4" s="1"/>
  <c r="S180" i="4"/>
  <c r="B180" i="4"/>
  <c r="A180" i="4" s="1"/>
  <c r="P192" i="4"/>
  <c r="B192" i="4"/>
  <c r="A192" i="4" s="1"/>
  <c r="P228" i="4"/>
  <c r="B228" i="4"/>
  <c r="A228" i="4" s="1"/>
  <c r="R145" i="4"/>
  <c r="B145" i="4"/>
  <c r="A145" i="4" s="1"/>
  <c r="S157" i="4"/>
  <c r="B157" i="4"/>
  <c r="A157" i="4" s="1"/>
  <c r="U169" i="4"/>
  <c r="B169" i="4"/>
  <c r="A169" i="4" s="1"/>
  <c r="U181" i="4"/>
  <c r="B181" i="4"/>
  <c r="A181" i="4" s="1"/>
  <c r="Q193" i="4"/>
  <c r="B193" i="4"/>
  <c r="A193" i="4" s="1"/>
  <c r="U205" i="4"/>
  <c r="B205" i="4"/>
  <c r="A205" i="4" s="1"/>
  <c r="U217" i="4"/>
  <c r="B217" i="4"/>
  <c r="A217" i="4" s="1"/>
  <c r="U229" i="4"/>
  <c r="B229" i="4"/>
  <c r="A229" i="4" s="1"/>
  <c r="P265" i="4"/>
  <c r="B265" i="4"/>
  <c r="A265" i="4" s="1"/>
  <c r="P277" i="4"/>
  <c r="B277" i="4"/>
  <c r="A277" i="4" s="1"/>
  <c r="R155" i="4"/>
  <c r="B155" i="4"/>
  <c r="A155" i="4" s="1"/>
  <c r="U191" i="4"/>
  <c r="B191" i="4"/>
  <c r="R227" i="4"/>
  <c r="B227" i="4"/>
  <c r="A227" i="4" s="1"/>
  <c r="U263" i="4"/>
  <c r="B263" i="4"/>
  <c r="A263" i="4" s="1"/>
  <c r="Q144" i="4"/>
  <c r="B144" i="4"/>
  <c r="R240" i="4"/>
  <c r="B240" i="4"/>
  <c r="A240" i="4" s="1"/>
  <c r="U252" i="4"/>
  <c r="B252" i="4"/>
  <c r="A252" i="4" s="1"/>
  <c r="S264" i="4"/>
  <c r="B264" i="4"/>
  <c r="A264" i="4" s="1"/>
  <c r="U276" i="4"/>
  <c r="B276" i="4"/>
  <c r="A276" i="4" s="1"/>
  <c r="S146" i="4"/>
  <c r="B146" i="4"/>
  <c r="U158" i="4"/>
  <c r="B158" i="4"/>
  <c r="A158" i="4" s="1"/>
  <c r="P182" i="4"/>
  <c r="B182" i="4"/>
  <c r="A182" i="4" s="1"/>
  <c r="R194" i="4"/>
  <c r="B194" i="4"/>
  <c r="A194" i="4" s="1"/>
  <c r="U230" i="4"/>
  <c r="B230" i="4"/>
  <c r="A230" i="4" s="1"/>
  <c r="U242" i="4"/>
  <c r="B242" i="4"/>
  <c r="A242" i="4" s="1"/>
  <c r="S254" i="4"/>
  <c r="B254" i="4"/>
  <c r="A254" i="4" s="1"/>
  <c r="S266" i="4"/>
  <c r="B266" i="4"/>
  <c r="A266" i="4" s="1"/>
  <c r="S278" i="4"/>
  <c r="B278" i="4"/>
  <c r="A278" i="4" s="1"/>
  <c r="Q167" i="4"/>
  <c r="B167" i="4"/>
  <c r="A167" i="4" s="1"/>
  <c r="U203" i="4"/>
  <c r="B203" i="4"/>
  <c r="U251" i="4"/>
  <c r="B251" i="4"/>
  <c r="A251" i="4" s="1"/>
  <c r="U287" i="4"/>
  <c r="B287" i="4"/>
  <c r="A287" i="4" s="1"/>
  <c r="U168" i="4"/>
  <c r="B168" i="4"/>
  <c r="A168" i="4" s="1"/>
  <c r="S204" i="4"/>
  <c r="B204" i="4"/>
  <c r="A204" i="4" s="1"/>
  <c r="S147" i="4"/>
  <c r="B147" i="4"/>
  <c r="U159" i="4"/>
  <c r="B159" i="4"/>
  <c r="A159" i="4" s="1"/>
  <c r="S171" i="4"/>
  <c r="B171" i="4"/>
  <c r="A171" i="4" s="1"/>
  <c r="R183" i="4"/>
  <c r="B183" i="4"/>
  <c r="S195" i="4"/>
  <c r="B195" i="4"/>
  <c r="A195" i="4" s="1"/>
  <c r="Q207" i="4"/>
  <c r="B207" i="4"/>
  <c r="A207" i="4" s="1"/>
  <c r="Q219" i="4"/>
  <c r="B219" i="4"/>
  <c r="A219" i="4" s="1"/>
  <c r="R231" i="4"/>
  <c r="B231" i="4"/>
  <c r="A231" i="4" s="1"/>
  <c r="U243" i="4"/>
  <c r="B243" i="4"/>
  <c r="A243" i="4" s="1"/>
  <c r="U255" i="4"/>
  <c r="B255" i="4"/>
  <c r="A255" i="4" s="1"/>
  <c r="S279" i="4"/>
  <c r="B279" i="4"/>
  <c r="A279" i="4" s="1"/>
  <c r="U172" i="4"/>
  <c r="B172" i="4"/>
  <c r="A172" i="4" s="1"/>
  <c r="Q184" i="4"/>
  <c r="B184" i="4"/>
  <c r="A184" i="4" s="1"/>
  <c r="P208" i="4"/>
  <c r="B208" i="4"/>
  <c r="A208" i="4" s="1"/>
  <c r="U232" i="4"/>
  <c r="B232" i="4"/>
  <c r="A232" i="4" s="1"/>
  <c r="Q256" i="4"/>
  <c r="B256" i="4"/>
  <c r="A256" i="4" s="1"/>
  <c r="S280" i="4"/>
  <c r="B280" i="4"/>
  <c r="A280" i="4" s="1"/>
  <c r="R197" i="4"/>
  <c r="B197" i="4"/>
  <c r="A197" i="4" s="1"/>
  <c r="S151" i="4"/>
  <c r="B151" i="4"/>
  <c r="A151" i="4" s="1"/>
  <c r="P163" i="4"/>
  <c r="B163" i="4"/>
  <c r="A163" i="4" s="1"/>
  <c r="P175" i="4"/>
  <c r="B175" i="4"/>
  <c r="A175" i="4" s="1"/>
  <c r="R199" i="4"/>
  <c r="B199" i="4"/>
  <c r="A199" i="4" s="1"/>
  <c r="U211" i="4"/>
  <c r="B211" i="4"/>
  <c r="A211" i="4" s="1"/>
  <c r="S223" i="4"/>
  <c r="B223" i="4"/>
  <c r="A223" i="4" s="1"/>
  <c r="P235" i="4"/>
  <c r="B235" i="4"/>
  <c r="A235" i="4" s="1"/>
  <c r="S247" i="4"/>
  <c r="B247" i="4"/>
  <c r="A247" i="4" s="1"/>
  <c r="R259" i="4"/>
  <c r="B259" i="4"/>
  <c r="A259" i="4" s="1"/>
  <c r="S271" i="4"/>
  <c r="B271" i="4"/>
  <c r="A271" i="4" s="1"/>
  <c r="R283" i="4"/>
  <c r="B283" i="4"/>
  <c r="A283" i="4" s="1"/>
  <c r="U173" i="4"/>
  <c r="B173" i="4"/>
  <c r="A173" i="4" s="1"/>
  <c r="U209" i="4"/>
  <c r="B209" i="4"/>
  <c r="A209" i="4" s="1"/>
  <c r="U233" i="4"/>
  <c r="B233" i="4"/>
  <c r="A233" i="4" s="1"/>
  <c r="R245" i="4"/>
  <c r="B245" i="4"/>
  <c r="A245" i="4" s="1"/>
  <c r="S210" i="4"/>
  <c r="B210" i="4"/>
  <c r="A210" i="4" s="1"/>
  <c r="U152" i="4"/>
  <c r="B152" i="4"/>
  <c r="A152" i="4" s="1"/>
  <c r="Q164" i="4"/>
  <c r="B164" i="4"/>
  <c r="A164" i="4" s="1"/>
  <c r="Q176" i="4"/>
  <c r="B176" i="4"/>
  <c r="A176" i="4" s="1"/>
  <c r="S188" i="4"/>
  <c r="B188" i="4"/>
  <c r="A188" i="4" s="1"/>
  <c r="U200" i="4"/>
  <c r="B200" i="4"/>
  <c r="A200" i="4" s="1"/>
  <c r="U212" i="4"/>
  <c r="B212" i="4"/>
  <c r="A212" i="4" s="1"/>
  <c r="P224" i="4"/>
  <c r="B224" i="4"/>
  <c r="A224" i="4" s="1"/>
  <c r="S236" i="4"/>
  <c r="B236" i="4"/>
  <c r="A236" i="4" s="1"/>
  <c r="Q248" i="4"/>
  <c r="B248" i="4"/>
  <c r="A248" i="4" s="1"/>
  <c r="R272" i="4"/>
  <c r="B272" i="4"/>
  <c r="A272" i="4" s="1"/>
  <c r="R284" i="4"/>
  <c r="B284" i="4"/>
  <c r="A284" i="4" s="1"/>
  <c r="U148" i="4"/>
  <c r="B148" i="4"/>
  <c r="A148" i="4" s="1"/>
  <c r="U335" i="4"/>
  <c r="B335" i="4"/>
  <c r="A335" i="4" s="1"/>
  <c r="U161" i="4"/>
  <c r="B161" i="4"/>
  <c r="A161" i="4" s="1"/>
  <c r="U162" i="4"/>
  <c r="B162" i="4"/>
  <c r="U186" i="4"/>
  <c r="B186" i="4"/>
  <c r="A186" i="4" s="1"/>
  <c r="R222" i="4"/>
  <c r="B222" i="4"/>
  <c r="A222" i="4" s="1"/>
  <c r="R258" i="4"/>
  <c r="B258" i="4"/>
  <c r="A258" i="4" s="1"/>
  <c r="R270" i="4"/>
  <c r="B270" i="4"/>
  <c r="A270" i="4" s="1"/>
  <c r="U141" i="4"/>
  <c r="B141" i="4"/>
  <c r="A141" i="4" s="1"/>
  <c r="P153" i="4"/>
  <c r="B153" i="4"/>
  <c r="A153" i="4" s="1"/>
  <c r="R165" i="4"/>
  <c r="B165" i="4"/>
  <c r="A165" i="4" s="1"/>
  <c r="S177" i="4"/>
  <c r="B177" i="4"/>
  <c r="A177" i="4" s="1"/>
  <c r="U189" i="4"/>
  <c r="B189" i="4"/>
  <c r="A189" i="4" s="1"/>
  <c r="S201" i="4"/>
  <c r="B201" i="4"/>
  <c r="A201" i="4" s="1"/>
  <c r="S213" i="4"/>
  <c r="B213" i="4"/>
  <c r="A213" i="4" s="1"/>
  <c r="S225" i="4"/>
  <c r="B225" i="4"/>
  <c r="A225" i="4" s="1"/>
  <c r="U237" i="4"/>
  <c r="B237" i="4"/>
  <c r="A237" i="4" s="1"/>
  <c r="U249" i="4"/>
  <c r="B249" i="4"/>
  <c r="A249" i="4" s="1"/>
  <c r="U261" i="4"/>
  <c r="B261" i="4"/>
  <c r="A261" i="4" s="1"/>
  <c r="S273" i="4"/>
  <c r="B273" i="4"/>
  <c r="A273" i="4" s="1"/>
  <c r="U285" i="4"/>
  <c r="B285" i="4"/>
  <c r="A285" i="4" s="1"/>
  <c r="Q196" i="4"/>
  <c r="B196" i="4"/>
  <c r="A196" i="4" s="1"/>
  <c r="Q220" i="4"/>
  <c r="B220" i="4"/>
  <c r="A220" i="4" s="1"/>
  <c r="P244" i="4"/>
  <c r="B244" i="4"/>
  <c r="A244" i="4" s="1"/>
  <c r="P268" i="4"/>
  <c r="B268" i="4"/>
  <c r="A268" i="4" s="1"/>
  <c r="U149" i="4"/>
  <c r="B149" i="4"/>
  <c r="A149" i="4" s="1"/>
  <c r="U185" i="4"/>
  <c r="B185" i="4"/>
  <c r="A185" i="4" s="1"/>
  <c r="U221" i="4"/>
  <c r="B221" i="4"/>
  <c r="A221" i="4" s="1"/>
  <c r="Q257" i="4"/>
  <c r="B257" i="4"/>
  <c r="A257" i="4" s="1"/>
  <c r="U174" i="4"/>
  <c r="B174" i="4"/>
  <c r="A174" i="4" s="1"/>
  <c r="S198" i="4"/>
  <c r="B198" i="4"/>
  <c r="A198" i="4" s="1"/>
  <c r="Q234" i="4"/>
  <c r="B234" i="4"/>
  <c r="A234" i="4" s="1"/>
  <c r="R282" i="4"/>
  <c r="B282" i="4"/>
  <c r="A282" i="4" s="1"/>
  <c r="U142" i="4"/>
  <c r="B142" i="4"/>
  <c r="A142" i="4" s="1"/>
  <c r="Q154" i="4"/>
  <c r="B154" i="4"/>
  <c r="A154" i="4" s="1"/>
  <c r="S166" i="4"/>
  <c r="B166" i="4"/>
  <c r="A166" i="4" s="1"/>
  <c r="P178" i="4"/>
  <c r="B178" i="4"/>
  <c r="A178" i="4" s="1"/>
  <c r="U190" i="4"/>
  <c r="B190" i="4"/>
  <c r="P202" i="4"/>
  <c r="B202" i="4"/>
  <c r="A202" i="4" s="1"/>
  <c r="P214" i="4"/>
  <c r="B214" i="4"/>
  <c r="A214" i="4" s="1"/>
  <c r="Q250" i="4"/>
  <c r="B250" i="4"/>
  <c r="A250" i="4" s="1"/>
  <c r="U262" i="4"/>
  <c r="B262" i="4"/>
  <c r="A262" i="4" s="1"/>
  <c r="S274" i="4"/>
  <c r="B274" i="4"/>
  <c r="A274" i="4" s="1"/>
  <c r="R286" i="4"/>
  <c r="B286" i="4"/>
  <c r="A286" i="4" s="1"/>
  <c r="R331" i="4"/>
  <c r="B331" i="4"/>
  <c r="A331" i="4" s="1"/>
  <c r="S332" i="4"/>
  <c r="B332" i="4"/>
  <c r="A332" i="4" s="1"/>
  <c r="P323" i="4"/>
  <c r="B323" i="4"/>
  <c r="A323" i="4" s="1"/>
  <c r="U324" i="4"/>
  <c r="B324" i="4"/>
  <c r="A324" i="4" s="1"/>
  <c r="P313" i="4"/>
  <c r="B313" i="4"/>
  <c r="A313" i="4" s="1"/>
  <c r="U326" i="4"/>
  <c r="B326" i="4"/>
  <c r="U303" i="4"/>
  <c r="B303" i="4"/>
  <c r="A303" i="4" s="1"/>
  <c r="P292" i="4"/>
  <c r="B292" i="4"/>
  <c r="A292" i="4" s="1"/>
  <c r="R293" i="4"/>
  <c r="B293" i="4"/>
  <c r="A293" i="4" s="1"/>
  <c r="Q305" i="4"/>
  <c r="B305" i="4"/>
  <c r="A305" i="4" s="1"/>
  <c r="R317" i="4"/>
  <c r="B317" i="4"/>
  <c r="A317" i="4" s="1"/>
  <c r="U329" i="4"/>
  <c r="B329" i="4"/>
  <c r="P312" i="4"/>
  <c r="B312" i="4"/>
  <c r="A312" i="4" s="1"/>
  <c r="U328" i="4"/>
  <c r="B328" i="4"/>
  <c r="A328" i="4" s="1"/>
  <c r="U294" i="4"/>
  <c r="B294" i="4"/>
  <c r="A294" i="4" s="1"/>
  <c r="R306" i="4"/>
  <c r="B306" i="4"/>
  <c r="A306" i="4" s="1"/>
  <c r="R318" i="4"/>
  <c r="B318" i="4"/>
  <c r="A318" i="4" s="1"/>
  <c r="P299" i="4"/>
  <c r="B299" i="4"/>
  <c r="A299" i="4" s="1"/>
  <c r="U301" i="4"/>
  <c r="B301" i="4"/>
  <c r="A301" i="4" s="1"/>
  <c r="Q291" i="4"/>
  <c r="B291" i="4"/>
  <c r="A291" i="4" s="1"/>
  <c r="S319" i="4"/>
  <c r="B319" i="4"/>
  <c r="A319" i="4" s="1"/>
  <c r="Q296" i="4"/>
  <c r="B296" i="4"/>
  <c r="A296" i="4" s="1"/>
  <c r="Q320" i="4"/>
  <c r="B320" i="4"/>
  <c r="A320" i="4" s="1"/>
  <c r="U288" i="4"/>
  <c r="B288" i="4"/>
  <c r="A288" i="4" s="1"/>
  <c r="U289" i="4"/>
  <c r="B289" i="4"/>
  <c r="A289" i="4" s="1"/>
  <c r="S302" i="4"/>
  <c r="B302" i="4"/>
  <c r="A302" i="4" s="1"/>
  <c r="R307" i="4"/>
  <c r="B307" i="4"/>
  <c r="A307" i="4" s="1"/>
  <c r="U297" i="4"/>
  <c r="B297" i="4"/>
  <c r="A297" i="4" s="1"/>
  <c r="U309" i="4"/>
  <c r="B309" i="4"/>
  <c r="A309" i="4" s="1"/>
  <c r="U311" i="4"/>
  <c r="B311" i="4"/>
  <c r="A311" i="4" s="1"/>
  <c r="R300" i="4"/>
  <c r="B300" i="4"/>
  <c r="A300" i="4" s="1"/>
  <c r="Q325" i="4"/>
  <c r="B325" i="4"/>
  <c r="A325" i="4" s="1"/>
  <c r="U290" i="4"/>
  <c r="B290" i="4"/>
  <c r="A290" i="4" s="1"/>
  <c r="S295" i="4"/>
  <c r="B295" i="4"/>
  <c r="A295" i="4" s="1"/>
  <c r="S298" i="4"/>
  <c r="B298" i="4"/>
  <c r="A298" i="4" s="1"/>
  <c r="Q310" i="4"/>
  <c r="B310" i="4"/>
  <c r="A310" i="4" s="1"/>
  <c r="P327" i="4"/>
  <c r="B327" i="4"/>
  <c r="A327" i="4" s="1"/>
  <c r="U315" i="4"/>
  <c r="B315" i="4"/>
  <c r="A315" i="4" s="1"/>
  <c r="P316" i="4"/>
  <c r="B316" i="4"/>
  <c r="A316" i="4" s="1"/>
  <c r="X4" i="4"/>
  <c r="Y4" i="4" s="1"/>
  <c r="P285" i="4"/>
  <c r="S231" i="4"/>
  <c r="P288" i="4"/>
  <c r="P231" i="4"/>
  <c r="U300" i="4"/>
  <c r="Q311" i="4"/>
  <c r="U270" i="4"/>
  <c r="P261" i="4"/>
  <c r="Q192" i="4"/>
  <c r="P221" i="4"/>
  <c r="P276" i="4"/>
  <c r="R143" i="4"/>
  <c r="U319" i="4"/>
  <c r="S143" i="4"/>
  <c r="U145" i="4"/>
  <c r="Q181" i="4"/>
  <c r="Q288" i="4"/>
  <c r="U147" i="4"/>
  <c r="R210" i="4"/>
  <c r="P191" i="4"/>
  <c r="P200" i="4"/>
  <c r="U210" i="4"/>
  <c r="Q240" i="4"/>
  <c r="S284" i="4"/>
  <c r="U298" i="4"/>
  <c r="U327" i="4"/>
  <c r="P166" i="4"/>
  <c r="U257" i="4"/>
  <c r="R266" i="4"/>
  <c r="P284" i="4"/>
  <c r="S289" i="4"/>
  <c r="R298" i="4"/>
  <c r="R316" i="4"/>
  <c r="Q191" i="4"/>
  <c r="S240" i="4"/>
  <c r="U284" i="4"/>
  <c r="U240" i="4"/>
  <c r="R289" i="4"/>
  <c r="S297" i="4"/>
  <c r="P274" i="4"/>
  <c r="Q298" i="4"/>
  <c r="U144" i="4"/>
  <c r="P165" i="4"/>
  <c r="U214" i="4"/>
  <c r="S242" i="4"/>
  <c r="U279" i="4"/>
  <c r="Q265" i="4"/>
  <c r="P306" i="4"/>
  <c r="P223" i="4"/>
  <c r="Q165" i="4"/>
  <c r="S175" i="4"/>
  <c r="P254" i="4"/>
  <c r="P271" i="4"/>
  <c r="R312" i="4"/>
  <c r="S249" i="4"/>
  <c r="S144" i="4"/>
  <c r="S245" i="4"/>
  <c r="U264" i="4"/>
  <c r="U277" i="4"/>
  <c r="S300" i="4"/>
  <c r="Q156" i="4"/>
  <c r="R167" i="4"/>
  <c r="R237" i="4"/>
  <c r="S145" i="4"/>
  <c r="U154" i="4"/>
  <c r="U167" i="4"/>
  <c r="S182" i="4"/>
  <c r="Q201" i="4"/>
  <c r="P210" i="4"/>
  <c r="P236" i="4"/>
  <c r="U254" i="4"/>
  <c r="Q261" i="4"/>
  <c r="R279" i="4"/>
  <c r="Q285" i="4"/>
  <c r="P298" i="4"/>
  <c r="S327" i="4"/>
  <c r="P142" i="4"/>
  <c r="Q178" i="4"/>
  <c r="R202" i="4"/>
  <c r="R220" i="4"/>
  <c r="P237" i="4"/>
  <c r="Q249" i="4"/>
  <c r="R291" i="4"/>
  <c r="P303" i="4"/>
  <c r="P156" i="4"/>
  <c r="U178" i="4"/>
  <c r="U202" i="4"/>
  <c r="Q237" i="4"/>
  <c r="R242" i="4"/>
  <c r="R249" i="4"/>
  <c r="S263" i="4"/>
  <c r="S303" i="4"/>
  <c r="Q312" i="4"/>
  <c r="R156" i="4"/>
  <c r="U156" i="4"/>
  <c r="S165" i="4"/>
  <c r="P172" i="4"/>
  <c r="P180" i="4"/>
  <c r="U231" i="4"/>
  <c r="S250" i="4"/>
  <c r="Q258" i="4"/>
  <c r="Q264" i="4"/>
  <c r="Q277" i="4"/>
  <c r="R288" i="4"/>
  <c r="U299" i="4"/>
  <c r="Q323" i="4"/>
  <c r="U331" i="4"/>
  <c r="S237" i="4"/>
  <c r="P144" i="4"/>
  <c r="U165" i="4"/>
  <c r="Q180" i="4"/>
  <c r="U258" i="4"/>
  <c r="R264" i="4"/>
  <c r="R277" i="4"/>
  <c r="S288" i="4"/>
  <c r="R323" i="4"/>
  <c r="P264" i="4"/>
  <c r="R144" i="4"/>
  <c r="R180" i="4"/>
  <c r="S277" i="4"/>
  <c r="Q300" i="4"/>
  <c r="P155" i="4"/>
  <c r="P161" i="4"/>
  <c r="R171" i="4"/>
  <c r="P176" i="4"/>
  <c r="Q188" i="4"/>
  <c r="R193" i="4"/>
  <c r="P211" i="4"/>
  <c r="Q222" i="4"/>
  <c r="Q228" i="4"/>
  <c r="S244" i="4"/>
  <c r="R256" i="4"/>
  <c r="P275" i="4"/>
  <c r="U278" i="4"/>
  <c r="P310" i="4"/>
  <c r="U176" i="4"/>
  <c r="R188" i="4"/>
  <c r="S193" i="4"/>
  <c r="Q211" i="4"/>
  <c r="S222" i="4"/>
  <c r="R228" i="4"/>
  <c r="R250" i="4"/>
  <c r="S256" i="4"/>
  <c r="S270" i="4"/>
  <c r="Q275" i="4"/>
  <c r="R328" i="4"/>
  <c r="Q171" i="4"/>
  <c r="P222" i="4"/>
  <c r="U188" i="4"/>
  <c r="R211" i="4"/>
  <c r="U222" i="4"/>
  <c r="S228" i="4"/>
  <c r="S328" i="4"/>
  <c r="P151" i="4"/>
  <c r="Q163" i="4"/>
  <c r="R177" i="4"/>
  <c r="P194" i="4"/>
  <c r="S211" i="4"/>
  <c r="P219" i="4"/>
  <c r="U228" i="4"/>
  <c r="P257" i="4"/>
  <c r="R299" i="4"/>
  <c r="P311" i="4"/>
  <c r="Q316" i="4"/>
  <c r="P188" i="4"/>
  <c r="R244" i="4"/>
  <c r="P146" i="4"/>
  <c r="S163" i="4"/>
  <c r="S167" i="4"/>
  <c r="Q174" i="4"/>
  <c r="S194" i="4"/>
  <c r="U223" i="4"/>
  <c r="Q236" i="4"/>
  <c r="P243" i="4"/>
  <c r="U265" i="4"/>
  <c r="U271" i="4"/>
  <c r="S276" i="4"/>
  <c r="Q290" i="4"/>
  <c r="R311" i="4"/>
  <c r="U316" i="4"/>
  <c r="P324" i="4"/>
  <c r="Q202" i="4"/>
  <c r="R236" i="4"/>
  <c r="P240" i="4"/>
  <c r="Q243" i="4"/>
  <c r="P258" i="4"/>
  <c r="P263" i="4"/>
  <c r="R290" i="4"/>
  <c r="R297" i="4"/>
  <c r="P300" i="4"/>
  <c r="S311" i="4"/>
  <c r="S324" i="4"/>
  <c r="R174" i="4"/>
  <c r="R146" i="4"/>
  <c r="T146" i="4" s="1"/>
  <c r="P154" i="4"/>
  <c r="P164" i="4"/>
  <c r="Q195" i="4"/>
  <c r="U236" i="4"/>
  <c r="R243" i="4"/>
  <c r="S290" i="4"/>
  <c r="U177" i="4"/>
  <c r="Q194" i="4"/>
  <c r="U146" i="4"/>
  <c r="R154" i="4"/>
  <c r="Q175" i="4"/>
  <c r="R191" i="4"/>
  <c r="R195" i="4"/>
  <c r="S202" i="4"/>
  <c r="Q210" i="4"/>
  <c r="Q214" i="4"/>
  <c r="S243" i="4"/>
  <c r="P249" i="4"/>
  <c r="S258" i="4"/>
  <c r="R163" i="4"/>
  <c r="Q146" i="4"/>
  <c r="S154" i="4"/>
  <c r="R175" i="4"/>
  <c r="P141" i="4"/>
  <c r="P152" i="4"/>
  <c r="U171" i="4"/>
  <c r="R184" i="4"/>
  <c r="U193" i="4"/>
  <c r="P209" i="4"/>
  <c r="P213" i="4"/>
  <c r="P230" i="4"/>
  <c r="U244" i="4"/>
  <c r="U250" i="4"/>
  <c r="P282" i="4"/>
  <c r="Q292" i="4"/>
  <c r="P302" i="4"/>
  <c r="P305" i="4"/>
  <c r="S312" i="4"/>
  <c r="Q318" i="4"/>
  <c r="S323" i="4"/>
  <c r="Q141" i="4"/>
  <c r="Q152" i="4"/>
  <c r="P177" i="4"/>
  <c r="Q182" i="4"/>
  <c r="S184" i="4"/>
  <c r="U195" i="4"/>
  <c r="Q213" i="4"/>
  <c r="Q230" i="4"/>
  <c r="P270" i="4"/>
  <c r="P279" i="4"/>
  <c r="Q282" i="4"/>
  <c r="R292" i="4"/>
  <c r="P295" i="4"/>
  <c r="U302" i="4"/>
  <c r="R305" i="4"/>
  <c r="S318" i="4"/>
  <c r="R320" i="4"/>
  <c r="U323" i="4"/>
  <c r="R325" i="4"/>
  <c r="Q331" i="4"/>
  <c r="R152" i="4"/>
  <c r="Q177" i="4"/>
  <c r="R182" i="4"/>
  <c r="U184" i="4"/>
  <c r="R213" i="4"/>
  <c r="R230" i="4"/>
  <c r="Q270" i="4"/>
  <c r="Q279" i="4"/>
  <c r="S282" i="4"/>
  <c r="S292" i="4"/>
  <c r="U295" i="4"/>
  <c r="S305" i="4"/>
  <c r="U312" i="4"/>
  <c r="S320" i="4"/>
  <c r="S325" i="4"/>
  <c r="S230" i="4"/>
  <c r="U213" i="4"/>
  <c r="Q155" i="4"/>
  <c r="R157" i="4"/>
  <c r="R164" i="4"/>
  <c r="Q166" i="4"/>
  <c r="P189" i="4"/>
  <c r="R192" i="4"/>
  <c r="R196" i="4"/>
  <c r="P207" i="4"/>
  <c r="P212" i="4"/>
  <c r="Q223" i="4"/>
  <c r="P227" i="4"/>
  <c r="P229" i="4"/>
  <c r="P252" i="4"/>
  <c r="R257" i="4"/>
  <c r="Q263" i="4"/>
  <c r="Q276" i="4"/>
  <c r="P278" i="4"/>
  <c r="P296" i="4"/>
  <c r="Q303" i="4"/>
  <c r="P309" i="4"/>
  <c r="Q313" i="4"/>
  <c r="Q324" i="4"/>
  <c r="U318" i="4"/>
  <c r="U292" i="4"/>
  <c r="U305" i="4"/>
  <c r="Q142" i="4"/>
  <c r="Q153" i="4"/>
  <c r="R142" i="4"/>
  <c r="R153" i="4"/>
  <c r="S155" i="4"/>
  <c r="U157" i="4"/>
  <c r="P162" i="4"/>
  <c r="S164" i="4"/>
  <c r="R166" i="4"/>
  <c r="Q173" i="4"/>
  <c r="U180" i="4"/>
  <c r="P183" i="4"/>
  <c r="S192" i="4"/>
  <c r="U194" i="4"/>
  <c r="S196" i="4"/>
  <c r="Q212" i="4"/>
  <c r="R223" i="4"/>
  <c r="Q227" i="4"/>
  <c r="Q229" i="4"/>
  <c r="Q252" i="4"/>
  <c r="P255" i="4"/>
  <c r="S257" i="4"/>
  <c r="R263" i="4"/>
  <c r="R276" i="4"/>
  <c r="Q278" i="4"/>
  <c r="R303" i="4"/>
  <c r="Q309" i="4"/>
  <c r="R313" i="4"/>
  <c r="P319" i="4"/>
  <c r="R324" i="4"/>
  <c r="P332" i="4"/>
  <c r="S153" i="4"/>
  <c r="Q162" i="4"/>
  <c r="U166" i="4"/>
  <c r="R212" i="4"/>
  <c r="R252" i="4"/>
  <c r="R278" i="4"/>
  <c r="R309" i="4"/>
  <c r="U313" i="4"/>
  <c r="Q319" i="4"/>
  <c r="R332" i="4"/>
  <c r="U155" i="4"/>
  <c r="P145" i="4"/>
  <c r="Q151" i="4"/>
  <c r="R162" i="4"/>
  <c r="R176" i="4"/>
  <c r="R178" i="4"/>
  <c r="S183" i="4"/>
  <c r="Q190" i="4"/>
  <c r="R201" i="4"/>
  <c r="S212" i="4"/>
  <c r="R214" i="4"/>
  <c r="S229" i="4"/>
  <c r="Q231" i="4"/>
  <c r="P234" i="4"/>
  <c r="P242" i="4"/>
  <c r="P250" i="4"/>
  <c r="S252" i="4"/>
  <c r="R255" i="4"/>
  <c r="R265" i="4"/>
  <c r="Q268" i="4"/>
  <c r="Q271" i="4"/>
  <c r="U274" i="4"/>
  <c r="Q284" i="4"/>
  <c r="P289" i="4"/>
  <c r="S291" i="4"/>
  <c r="Q306" i="4"/>
  <c r="P317" i="4"/>
  <c r="R319" i="4"/>
  <c r="Q327" i="4"/>
  <c r="S329" i="4"/>
  <c r="U164" i="4"/>
  <c r="Q183" i="4"/>
  <c r="U196" i="4"/>
  <c r="R229" i="4"/>
  <c r="Q255" i="4"/>
  <c r="Q143" i="4"/>
  <c r="Q145" i="4"/>
  <c r="R147" i="4"/>
  <c r="U151" i="4"/>
  <c r="P171" i="4"/>
  <c r="P174" i="4"/>
  <c r="S176" i="4"/>
  <c r="S178" i="4"/>
  <c r="P181" i="4"/>
  <c r="U183" i="4"/>
  <c r="P193" i="4"/>
  <c r="P195" i="4"/>
  <c r="R208" i="4"/>
  <c r="S214" i="4"/>
  <c r="Q242" i="4"/>
  <c r="Q244" i="4"/>
  <c r="P247" i="4"/>
  <c r="S265" i="4"/>
  <c r="R271" i="4"/>
  <c r="Q289" i="4"/>
  <c r="U291" i="4"/>
  <c r="Q297" i="4"/>
  <c r="Q299" i="4"/>
  <c r="U306" i="4"/>
  <c r="R327" i="4"/>
  <c r="U241" i="4"/>
  <c r="S241" i="4"/>
  <c r="P256" i="4"/>
  <c r="U256" i="4"/>
  <c r="S259" i="4"/>
  <c r="Q259" i="4"/>
  <c r="P259" i="4"/>
  <c r="U259" i="4"/>
  <c r="P280" i="4"/>
  <c r="R280" i="4"/>
  <c r="Q280" i="4"/>
  <c r="U280" i="4"/>
  <c r="R294" i="4"/>
  <c r="S294" i="4"/>
  <c r="Q294" i="4"/>
  <c r="P294" i="4"/>
  <c r="U296" i="4"/>
  <c r="S296" i="4"/>
  <c r="R296" i="4"/>
  <c r="S197" i="4"/>
  <c r="U199" i="4"/>
  <c r="U219" i="4"/>
  <c r="S219" i="4"/>
  <c r="R219" i="4"/>
  <c r="U198" i="4"/>
  <c r="Q266" i="4"/>
  <c r="P266" i="4"/>
  <c r="U266" i="4"/>
  <c r="S315" i="4"/>
  <c r="R315" i="4"/>
  <c r="Q315" i="4"/>
  <c r="P315" i="4"/>
  <c r="Q238" i="4"/>
  <c r="P238" i="4"/>
  <c r="U238" i="4"/>
  <c r="R246" i="4"/>
  <c r="S246" i="4"/>
  <c r="Q246" i="4"/>
  <c r="P246" i="4"/>
  <c r="U197" i="4"/>
  <c r="P201" i="4"/>
  <c r="R204" i="4"/>
  <c r="Q204" i="4"/>
  <c r="P204" i="4"/>
  <c r="Q233" i="4"/>
  <c r="S233" i="4"/>
  <c r="R233" i="4"/>
  <c r="P233" i="4"/>
  <c r="S235" i="4"/>
  <c r="U235" i="4"/>
  <c r="U310" i="4"/>
  <c r="S310" i="4"/>
  <c r="Q317" i="4"/>
  <c r="U317" i="4"/>
  <c r="S317" i="4"/>
  <c r="P304" i="4"/>
  <c r="U304" i="4"/>
  <c r="S308" i="4"/>
  <c r="R308" i="4"/>
  <c r="Q308" i="4"/>
  <c r="P308" i="4"/>
  <c r="U321" i="4"/>
  <c r="R321" i="4"/>
  <c r="S321" i="4"/>
  <c r="Q321" i="4"/>
  <c r="P321" i="4"/>
  <c r="R216" i="4"/>
  <c r="Q216" i="4"/>
  <c r="P216" i="4"/>
  <c r="S206" i="4"/>
  <c r="R206" i="4"/>
  <c r="Q206" i="4"/>
  <c r="Q203" i="4"/>
  <c r="P203" i="4"/>
  <c r="S216" i="4"/>
  <c r="R238" i="4"/>
  <c r="P241" i="4"/>
  <c r="Q251" i="4"/>
  <c r="Q304" i="4"/>
  <c r="U308" i="4"/>
  <c r="P199" i="4"/>
  <c r="R200" i="4"/>
  <c r="U201" i="4"/>
  <c r="U204" i="4"/>
  <c r="R209" i="4"/>
  <c r="Q215" i="4"/>
  <c r="P215" i="4"/>
  <c r="U220" i="4"/>
  <c r="S220" i="4"/>
  <c r="Q221" i="4"/>
  <c r="R224" i="4"/>
  <c r="P232" i="4"/>
  <c r="R232" i="4"/>
  <c r="Q232" i="4"/>
  <c r="Q235" i="4"/>
  <c r="S238" i="4"/>
  <c r="Q241" i="4"/>
  <c r="R251" i="4"/>
  <c r="S253" i="4"/>
  <c r="R253" i="4"/>
  <c r="Q253" i="4"/>
  <c r="P253" i="4"/>
  <c r="P262" i="4"/>
  <c r="S267" i="4"/>
  <c r="R267" i="4"/>
  <c r="Q267" i="4"/>
  <c r="P267" i="4"/>
  <c r="Q272" i="4"/>
  <c r="S286" i="4"/>
  <c r="Q293" i="4"/>
  <c r="P293" i="4"/>
  <c r="U293" i="4"/>
  <c r="R304" i="4"/>
  <c r="R310" i="4"/>
  <c r="S322" i="4"/>
  <c r="U322" i="4"/>
  <c r="R322" i="4"/>
  <c r="S218" i="4"/>
  <c r="R218" i="4"/>
  <c r="Q218" i="4"/>
  <c r="S260" i="4"/>
  <c r="R260" i="4"/>
  <c r="Q260" i="4"/>
  <c r="P260" i="4"/>
  <c r="Q281" i="4"/>
  <c r="S281" i="4"/>
  <c r="R281" i="4"/>
  <c r="P281" i="4"/>
  <c r="Q200" i="4"/>
  <c r="Q269" i="4"/>
  <c r="U269" i="4"/>
  <c r="P198" i="4"/>
  <c r="Q199" i="4"/>
  <c r="S200" i="4"/>
  <c r="P206" i="4"/>
  <c r="S209" i="4"/>
  <c r="U216" i="4"/>
  <c r="R221" i="4"/>
  <c r="S224" i="4"/>
  <c r="R234" i="4"/>
  <c r="U234" i="4"/>
  <c r="S234" i="4"/>
  <c r="R235" i="4"/>
  <c r="R241" i="4"/>
  <c r="U246" i="4"/>
  <c r="P248" i="4"/>
  <c r="Q262" i="4"/>
  <c r="P283" i="4"/>
  <c r="S287" i="4"/>
  <c r="R287" i="4"/>
  <c r="Q287" i="4"/>
  <c r="P287" i="4"/>
  <c r="S304" i="4"/>
  <c r="Q314" i="4"/>
  <c r="P314" i="4"/>
  <c r="U314" i="4"/>
  <c r="S330" i="4"/>
  <c r="R330" i="4"/>
  <c r="U330" i="4"/>
  <c r="Q330" i="4"/>
  <c r="P330" i="4"/>
  <c r="P272" i="4"/>
  <c r="U272" i="4"/>
  <c r="S272" i="4"/>
  <c r="Q224" i="4"/>
  <c r="S239" i="4"/>
  <c r="R239" i="4"/>
  <c r="Q239" i="4"/>
  <c r="P239" i="4"/>
  <c r="U260" i="4"/>
  <c r="R262" i="4"/>
  <c r="P269" i="4"/>
  <c r="U275" i="4"/>
  <c r="S275" i="4"/>
  <c r="U281" i="4"/>
  <c r="Q283" i="4"/>
  <c r="S326" i="4"/>
  <c r="R326" i="4"/>
  <c r="Q326" i="4"/>
  <c r="P326" i="4"/>
  <c r="U333" i="4"/>
  <c r="R333" i="4"/>
  <c r="S333" i="4"/>
  <c r="Q333" i="4"/>
  <c r="P333" i="4"/>
  <c r="Q286" i="4"/>
  <c r="P286" i="4"/>
  <c r="U286" i="4"/>
  <c r="U248" i="4"/>
  <c r="S248" i="4"/>
  <c r="S226" i="4"/>
  <c r="R226" i="4"/>
  <c r="Q226" i="4"/>
  <c r="P197" i="4"/>
  <c r="R203" i="4"/>
  <c r="P218" i="4"/>
  <c r="S221" i="4"/>
  <c r="P226" i="4"/>
  <c r="P196" i="4"/>
  <c r="Q197" i="4"/>
  <c r="R198" i="4"/>
  <c r="S199" i="4"/>
  <c r="S203" i="4"/>
  <c r="R215" i="4"/>
  <c r="S217" i="4"/>
  <c r="R217" i="4"/>
  <c r="Q217" i="4"/>
  <c r="P217" i="4"/>
  <c r="U218" i="4"/>
  <c r="U226" i="4"/>
  <c r="S232" i="4"/>
  <c r="Q245" i="4"/>
  <c r="P245" i="4"/>
  <c r="U245" i="4"/>
  <c r="R248" i="4"/>
  <c r="S262" i="4"/>
  <c r="R269" i="4"/>
  <c r="U273" i="4"/>
  <c r="R273" i="4"/>
  <c r="T273" i="4" s="1"/>
  <c r="Q273" i="4"/>
  <c r="P273" i="4"/>
  <c r="S293" i="4"/>
  <c r="S301" i="4"/>
  <c r="R301" i="4"/>
  <c r="Q301" i="4"/>
  <c r="P301" i="4"/>
  <c r="R314" i="4"/>
  <c r="P322" i="4"/>
  <c r="P251" i="4"/>
  <c r="S251" i="4"/>
  <c r="S283" i="4"/>
  <c r="T283" i="4" s="1"/>
  <c r="U283" i="4"/>
  <c r="U208" i="4"/>
  <c r="S208" i="4"/>
  <c r="Q209" i="4"/>
  <c r="Q198" i="4"/>
  <c r="S205" i="4"/>
  <c r="R205" i="4"/>
  <c r="Q205" i="4"/>
  <c r="P205" i="4"/>
  <c r="U206" i="4"/>
  <c r="U224" i="4"/>
  <c r="U207" i="4"/>
  <c r="S207" i="4"/>
  <c r="R207" i="4"/>
  <c r="Q208" i="4"/>
  <c r="S215" i="4"/>
  <c r="P220" i="4"/>
  <c r="U225" i="4"/>
  <c r="R225" i="4"/>
  <c r="Q225" i="4"/>
  <c r="P225" i="4"/>
  <c r="U227" i="4"/>
  <c r="S227" i="4"/>
  <c r="U253" i="4"/>
  <c r="U267" i="4"/>
  <c r="S269" i="4"/>
  <c r="P290" i="4"/>
  <c r="S307" i="4"/>
  <c r="Q307" i="4"/>
  <c r="P307" i="4"/>
  <c r="U307" i="4"/>
  <c r="S314" i="4"/>
  <c r="Q322" i="4"/>
  <c r="S331" i="4"/>
  <c r="P331" i="4"/>
  <c r="R285" i="4"/>
  <c r="P291" i="4"/>
  <c r="S299" i="4"/>
  <c r="S306" i="4"/>
  <c r="S313" i="4"/>
  <c r="U320" i="4"/>
  <c r="S285" i="4"/>
  <c r="P297" i="4"/>
  <c r="P318" i="4"/>
  <c r="U325" i="4"/>
  <c r="R329" i="4"/>
  <c r="Q329" i="4"/>
  <c r="Q247" i="4"/>
  <c r="Q254" i="4"/>
  <c r="S255" i="4"/>
  <c r="R261" i="4"/>
  <c r="R268" i="4"/>
  <c r="Q274" i="4"/>
  <c r="Q295" i="4"/>
  <c r="Q302" i="4"/>
  <c r="U332" i="4"/>
  <c r="Q332" i="4"/>
  <c r="R247" i="4"/>
  <c r="R254" i="4"/>
  <c r="S261" i="4"/>
  <c r="S268" i="4"/>
  <c r="R274" i="4"/>
  <c r="R295" i="4"/>
  <c r="R302" i="4"/>
  <c r="T302" i="4" s="1"/>
  <c r="S309" i="4"/>
  <c r="S316" i="4"/>
  <c r="U282" i="4"/>
  <c r="P325" i="4"/>
  <c r="U247" i="4"/>
  <c r="U268" i="4"/>
  <c r="P320" i="4"/>
  <c r="Q328" i="4"/>
  <c r="P328" i="4"/>
  <c r="P329" i="4"/>
  <c r="U187" i="4"/>
  <c r="S187" i="4"/>
  <c r="R187" i="4"/>
  <c r="Q187" i="4"/>
  <c r="P187" i="4"/>
  <c r="U150" i="4"/>
  <c r="S150" i="4"/>
  <c r="R150" i="4"/>
  <c r="Q150" i="4"/>
  <c r="P150" i="4"/>
  <c r="U170" i="4"/>
  <c r="S170" i="4"/>
  <c r="R170" i="4"/>
  <c r="Q170" i="4"/>
  <c r="P170" i="4"/>
  <c r="U160" i="4"/>
  <c r="S160" i="4"/>
  <c r="R160" i="4"/>
  <c r="Q160" i="4"/>
  <c r="P160" i="4"/>
  <c r="P173" i="4"/>
  <c r="P190" i="4"/>
  <c r="S152" i="4"/>
  <c r="Q161" i="4"/>
  <c r="S162" i="4"/>
  <c r="Q172" i="4"/>
  <c r="R173" i="4"/>
  <c r="S174" i="4"/>
  <c r="R181" i="4"/>
  <c r="Q189" i="4"/>
  <c r="R190" i="4"/>
  <c r="S191" i="4"/>
  <c r="S142" i="4"/>
  <c r="S141" i="4"/>
  <c r="U143" i="4"/>
  <c r="R151" i="4"/>
  <c r="U153" i="4"/>
  <c r="R161" i="4"/>
  <c r="U163" i="4"/>
  <c r="R172" i="4"/>
  <c r="S173" i="4"/>
  <c r="U175" i="4"/>
  <c r="S181" i="4"/>
  <c r="U182" i="4"/>
  <c r="R189" i="4"/>
  <c r="S190" i="4"/>
  <c r="U192" i="4"/>
  <c r="P159" i="4"/>
  <c r="S161" i="4"/>
  <c r="P169" i="4"/>
  <c r="S172" i="4"/>
  <c r="P179" i="4"/>
  <c r="P186" i="4"/>
  <c r="S189" i="4"/>
  <c r="R141" i="4"/>
  <c r="P149" i="4"/>
  <c r="P148" i="4"/>
  <c r="Q149" i="4"/>
  <c r="P158" i="4"/>
  <c r="Q159" i="4"/>
  <c r="P168" i="4"/>
  <c r="Q169" i="4"/>
  <c r="Q179" i="4"/>
  <c r="P185" i="4"/>
  <c r="Q186" i="4"/>
  <c r="P147" i="4"/>
  <c r="Q148" i="4"/>
  <c r="R149" i="4"/>
  <c r="P157" i="4"/>
  <c r="Q158" i="4"/>
  <c r="R159" i="4"/>
  <c r="P167" i="4"/>
  <c r="Q168" i="4"/>
  <c r="R169" i="4"/>
  <c r="R179" i="4"/>
  <c r="P184" i="4"/>
  <c r="Q185" i="4"/>
  <c r="R186" i="4"/>
  <c r="Q147" i="4"/>
  <c r="R148" i="4"/>
  <c r="S149" i="4"/>
  <c r="Q157" i="4"/>
  <c r="R158" i="4"/>
  <c r="S159" i="4"/>
  <c r="R168" i="4"/>
  <c r="S169" i="4"/>
  <c r="S179" i="4"/>
  <c r="R185" i="4"/>
  <c r="S186" i="4"/>
  <c r="S148" i="4"/>
  <c r="S158" i="4"/>
  <c r="S168" i="4"/>
  <c r="S185" i="4"/>
  <c r="U334" i="4"/>
  <c r="S334" i="4"/>
  <c r="P334" i="4"/>
  <c r="Q334" i="4"/>
  <c r="R334" i="4"/>
  <c r="Z3" i="4"/>
  <c r="AB4" i="4"/>
  <c r="AC4" i="4" s="1"/>
  <c r="Q335" i="4"/>
  <c r="R335" i="4"/>
  <c r="P335" i="4"/>
  <c r="S335" i="4"/>
  <c r="S19" i="1"/>
  <c r="S18" i="1"/>
  <c r="S17" i="1"/>
  <c r="S16" i="1"/>
  <c r="S15" i="1"/>
  <c r="S14" i="1"/>
  <c r="S13" i="1"/>
  <c r="S12" i="1"/>
  <c r="S11" i="1"/>
  <c r="T331" i="4" l="1"/>
  <c r="V331" i="4" s="1"/>
  <c r="T223" i="4"/>
  <c r="V223" i="4" s="1"/>
  <c r="T225" i="4"/>
  <c r="V225" i="4" s="1"/>
  <c r="T180" i="4"/>
  <c r="T177" i="4"/>
  <c r="V177" i="4" s="1"/>
  <c r="T147" i="4"/>
  <c r="V147" i="4" s="1"/>
  <c r="T236" i="4"/>
  <c r="V236" i="4" s="1"/>
  <c r="T194" i="4"/>
  <c r="V194" i="4"/>
  <c r="T284" i="4"/>
  <c r="V284" i="4" s="1"/>
  <c r="T332" i="4"/>
  <c r="V332" i="4" s="1"/>
  <c r="T155" i="4"/>
  <c r="V155" i="4" s="1"/>
  <c r="T151" i="4"/>
  <c r="T204" i="4"/>
  <c r="V204" i="4" s="1"/>
  <c r="T254" i="4"/>
  <c r="V254" i="4" s="1"/>
  <c r="T199" i="4"/>
  <c r="V199" i="4" s="1"/>
  <c r="T282" i="4"/>
  <c r="V282" i="4" s="1"/>
  <c r="T240" i="4"/>
  <c r="V240" i="4" s="1"/>
  <c r="T275" i="4"/>
  <c r="V275" i="4" s="1"/>
  <c r="T197" i="4"/>
  <c r="T278" i="4"/>
  <c r="V278" i="4" s="1"/>
  <c r="V197" i="4"/>
  <c r="V174" i="4"/>
  <c r="T157" i="4"/>
  <c r="V157" i="4" s="1"/>
  <c r="T274" i="4"/>
  <c r="V274" i="4" s="1"/>
  <c r="T166" i="4"/>
  <c r="V166" i="4" s="1"/>
  <c r="T266" i="4"/>
  <c r="V266" i="4" s="1"/>
  <c r="T198" i="4"/>
  <c r="V198" i="4" s="1"/>
  <c r="T318" i="4"/>
  <c r="V318" i="4" s="1"/>
  <c r="T317" i="4"/>
  <c r="V317" i="4" s="1"/>
  <c r="T183" i="4"/>
  <c r="T245" i="4"/>
  <c r="V245" i="4" s="1"/>
  <c r="T271" i="4"/>
  <c r="V271" i="4" s="1"/>
  <c r="T213" i="4"/>
  <c r="V213" i="4" s="1"/>
  <c r="T286" i="4"/>
  <c r="V286" i="4" s="1"/>
  <c r="T279" i="4"/>
  <c r="V279" i="4" s="1"/>
  <c r="T270" i="4"/>
  <c r="V270" i="4" s="1"/>
  <c r="T195" i="4"/>
  <c r="T280" i="4"/>
  <c r="V280" i="4" s="1"/>
  <c r="T201" i="4"/>
  <c r="V201" i="4" s="1"/>
  <c r="T156" i="4"/>
  <c r="V156" i="4" s="1"/>
  <c r="T258" i="4"/>
  <c r="V258" i="4" s="1"/>
  <c r="T210" i="4"/>
  <c r="V210" i="4" s="1"/>
  <c r="T171" i="4"/>
  <c r="V171" i="4" s="1"/>
  <c r="T145" i="4"/>
  <c r="V145" i="4" s="1"/>
  <c r="T319" i="4"/>
  <c r="V319" i="4" s="1"/>
  <c r="T188" i="4"/>
  <c r="V188" i="4" s="1"/>
  <c r="T264" i="4"/>
  <c r="V264" i="4" s="1"/>
  <c r="T227" i="4"/>
  <c r="V227" i="4" s="1"/>
  <c r="T247" i="4"/>
  <c r="V247" i="4" s="1"/>
  <c r="T231" i="4"/>
  <c r="V231" i="4" s="1"/>
  <c r="T165" i="4"/>
  <c r="V165" i="4" s="1"/>
  <c r="T307" i="4"/>
  <c r="V307" i="4" s="1"/>
  <c r="T222" i="4"/>
  <c r="V222" i="4" s="1"/>
  <c r="T272" i="4"/>
  <c r="V272" i="4" s="1"/>
  <c r="T295" i="4"/>
  <c r="V295" i="4" s="1"/>
  <c r="T306" i="4"/>
  <c r="V306" i="4" s="1"/>
  <c r="T293" i="4"/>
  <c r="V293" i="4" s="1"/>
  <c r="T259" i="4"/>
  <c r="V259" i="4" s="1"/>
  <c r="T298" i="4"/>
  <c r="V298" i="4" s="1"/>
  <c r="T300" i="4"/>
  <c r="V300" i="4" s="1"/>
  <c r="A329" i="4"/>
  <c r="Y7" i="4"/>
  <c r="T6" i="3" s="1"/>
  <c r="T5" i="3"/>
  <c r="V192" i="4"/>
  <c r="T256" i="4"/>
  <c r="V256" i="4" s="1"/>
  <c r="V196" i="4"/>
  <c r="T193" i="4"/>
  <c r="V193" i="4"/>
  <c r="T277" i="4"/>
  <c r="V277" i="4" s="1"/>
  <c r="T250" i="4"/>
  <c r="V250" i="4" s="1"/>
  <c r="T299" i="4"/>
  <c r="V299" i="4" s="1"/>
  <c r="T249" i="4"/>
  <c r="V249" i="4" s="1"/>
  <c r="T289" i="4"/>
  <c r="V289" i="4" s="1"/>
  <c r="T316" i="4"/>
  <c r="V316" i="4" s="1"/>
  <c r="T220" i="4"/>
  <c r="V220" i="4" s="1"/>
  <c r="T242" i="4"/>
  <c r="V242" i="4" s="1"/>
  <c r="T329" i="4"/>
  <c r="V329" i="4" s="1"/>
  <c r="T291" i="4"/>
  <c r="V291" i="4" s="1"/>
  <c r="T241" i="4"/>
  <c r="V241" i="4" s="1"/>
  <c r="T175" i="4"/>
  <c r="T162" i="4"/>
  <c r="V162" i="4" s="1"/>
  <c r="T143" i="4"/>
  <c r="V143" i="4" s="1"/>
  <c r="T290" i="4"/>
  <c r="V290" i="4" s="1"/>
  <c r="T276" i="4"/>
  <c r="V276" i="4" s="1"/>
  <c r="T191" i="4"/>
  <c r="V191" i="4" s="1"/>
  <c r="T235" i="4"/>
  <c r="V235" i="4" s="1"/>
  <c r="T294" i="4"/>
  <c r="V294" i="4" s="1"/>
  <c r="T288" i="4"/>
  <c r="V288" i="4" s="1"/>
  <c r="T263" i="4"/>
  <c r="V263" i="4" s="1"/>
  <c r="T164" i="4"/>
  <c r="T311" i="4"/>
  <c r="V311" i="4" s="1"/>
  <c r="T309" i="4"/>
  <c r="V309" i="4" s="1"/>
  <c r="T303" i="4"/>
  <c r="V303" i="4" s="1"/>
  <c r="T323" i="4"/>
  <c r="V323" i="4" s="1"/>
  <c r="T144" i="4"/>
  <c r="V144" i="4" s="1"/>
  <c r="T192" i="4"/>
  <c r="T297" i="4"/>
  <c r="V297" i="4" s="1"/>
  <c r="V164" i="4"/>
  <c r="T312" i="4"/>
  <c r="V312" i="4" s="1"/>
  <c r="T167" i="4"/>
  <c r="V167" i="4" s="1"/>
  <c r="T243" i="4"/>
  <c r="V243" i="4" s="1"/>
  <c r="T320" i="4"/>
  <c r="V320" i="4" s="1"/>
  <c r="T202" i="4"/>
  <c r="V202" i="4" s="1"/>
  <c r="T189" i="4"/>
  <c r="V189" i="4" s="1"/>
  <c r="T327" i="4"/>
  <c r="V327" i="4" s="1"/>
  <c r="T237" i="4"/>
  <c r="V237" i="4" s="1"/>
  <c r="T142" i="4"/>
  <c r="V142" i="4" s="1"/>
  <c r="T176" i="4"/>
  <c r="T244" i="4"/>
  <c r="V244" i="4" s="1"/>
  <c r="T163" i="4"/>
  <c r="T328" i="4"/>
  <c r="V328" i="4" s="1"/>
  <c r="T228" i="4"/>
  <c r="V228" i="4" s="1"/>
  <c r="T324" i="4"/>
  <c r="V324" i="4" s="1"/>
  <c r="T211" i="4"/>
  <c r="V211" i="4" s="1"/>
  <c r="T174" i="4"/>
  <c r="T255" i="4"/>
  <c r="V255" i="4" s="1"/>
  <c r="V163" i="4"/>
  <c r="T153" i="4"/>
  <c r="V153" i="4" s="1"/>
  <c r="T182" i="4"/>
  <c r="V283" i="4"/>
  <c r="V273" i="4"/>
  <c r="T229" i="4"/>
  <c r="V229" i="4" s="1"/>
  <c r="V175" i="4"/>
  <c r="V146" i="4"/>
  <c r="T205" i="4"/>
  <c r="V205" i="4" s="1"/>
  <c r="T305" i="4"/>
  <c r="V305" i="4" s="1"/>
  <c r="T184" i="4"/>
  <c r="V184" i="4" s="1"/>
  <c r="T209" i="4"/>
  <c r="V209" i="4" s="1"/>
  <c r="T159" i="4"/>
  <c r="V159" i="4" s="1"/>
  <c r="V302" i="4"/>
  <c r="T313" i="4"/>
  <c r="V313" i="4" s="1"/>
  <c r="T257" i="4"/>
  <c r="V257" i="4" s="1"/>
  <c r="T322" i="4"/>
  <c r="V322" i="4" s="1"/>
  <c r="T287" i="4"/>
  <c r="V287" i="4" s="1"/>
  <c r="T154" i="4"/>
  <c r="V154" i="4" s="1"/>
  <c r="T203" i="4"/>
  <c r="V203" i="4" s="1"/>
  <c r="V195" i="4"/>
  <c r="T152" i="4"/>
  <c r="V152" i="4" s="1"/>
  <c r="T301" i="4"/>
  <c r="V301" i="4" s="1"/>
  <c r="T260" i="4"/>
  <c r="V260" i="4" s="1"/>
  <c r="T251" i="4"/>
  <c r="V251" i="4" s="1"/>
  <c r="T315" i="4"/>
  <c r="V315" i="4" s="1"/>
  <c r="T214" i="4"/>
  <c r="V214" i="4" s="1"/>
  <c r="T292" i="4"/>
  <c r="V292" i="4" s="1"/>
  <c r="T186" i="4"/>
  <c r="V186" i="4" s="1"/>
  <c r="T285" i="4"/>
  <c r="V285" i="4" s="1"/>
  <c r="T208" i="4"/>
  <c r="V208" i="4" s="1"/>
  <c r="T207" i="4"/>
  <c r="V207" i="4" s="1"/>
  <c r="T218" i="4"/>
  <c r="V218" i="4" s="1"/>
  <c r="T230" i="4"/>
  <c r="V230" i="4" s="1"/>
  <c r="T150" i="4"/>
  <c r="T200" i="4"/>
  <c r="V200" i="4" s="1"/>
  <c r="T206" i="4"/>
  <c r="V206" i="4" s="1"/>
  <c r="T179" i="4"/>
  <c r="T325" i="4"/>
  <c r="V325" i="4" s="1"/>
  <c r="T233" i="4"/>
  <c r="V233" i="4" s="1"/>
  <c r="T173" i="4"/>
  <c r="V173" i="4" s="1"/>
  <c r="T262" i="4"/>
  <c r="V262" i="4" s="1"/>
  <c r="T281" i="4"/>
  <c r="V281" i="4" s="1"/>
  <c r="T265" i="4"/>
  <c r="V265" i="4" s="1"/>
  <c r="T226" i="4"/>
  <c r="V226" i="4" s="1"/>
  <c r="T219" i="4"/>
  <c r="V219" i="4" s="1"/>
  <c r="T178" i="4"/>
  <c r="T252" i="4"/>
  <c r="V252" i="4" s="1"/>
  <c r="T196" i="4"/>
  <c r="T158" i="4"/>
  <c r="V158" i="4" s="1"/>
  <c r="T187" i="4"/>
  <c r="V187" i="4" s="1"/>
  <c r="T248" i="4"/>
  <c r="V248" i="4" s="1"/>
  <c r="T330" i="4"/>
  <c r="V330" i="4" s="1"/>
  <c r="T212" i="4"/>
  <c r="V212" i="4" s="1"/>
  <c r="T321" i="4"/>
  <c r="V321" i="4" s="1"/>
  <c r="T234" i="4"/>
  <c r="V234" i="4" s="1"/>
  <c r="T217" i="4"/>
  <c r="V217" i="4" s="1"/>
  <c r="T333" i="4"/>
  <c r="V333" i="4" s="1"/>
  <c r="T221" i="4"/>
  <c r="V221" i="4" s="1"/>
  <c r="T267" i="4"/>
  <c r="V267" i="4" s="1"/>
  <c r="T232" i="4"/>
  <c r="V232" i="4" s="1"/>
  <c r="T308" i="4"/>
  <c r="V308" i="4" s="1"/>
  <c r="T296" i="4"/>
  <c r="V296" i="4" s="1"/>
  <c r="T269" i="4"/>
  <c r="V269" i="4" s="1"/>
  <c r="T268" i="4"/>
  <c r="V268" i="4" s="1"/>
  <c r="T246" i="4"/>
  <c r="V246" i="4" s="1"/>
  <c r="T314" i="4"/>
  <c r="V314" i="4" s="1"/>
  <c r="T310" i="4"/>
  <c r="V310" i="4" s="1"/>
  <c r="T216" i="4"/>
  <c r="V216" i="4" s="1"/>
  <c r="T215" i="4"/>
  <c r="V215" i="4" s="1"/>
  <c r="T224" i="4"/>
  <c r="V224" i="4" s="1"/>
  <c r="T261" i="4"/>
  <c r="V261" i="4" s="1"/>
  <c r="T326" i="4"/>
  <c r="V326" i="4" s="1"/>
  <c r="T304" i="4"/>
  <c r="V304" i="4" s="1"/>
  <c r="T239" i="4"/>
  <c r="V239" i="4" s="1"/>
  <c r="T253" i="4"/>
  <c r="V253" i="4" s="1"/>
  <c r="T238" i="4"/>
  <c r="V238" i="4" s="1"/>
  <c r="T169" i="4"/>
  <c r="V169" i="4" s="1"/>
  <c r="T148" i="4"/>
  <c r="V148" i="4" s="1"/>
  <c r="T185" i="4"/>
  <c r="V185" i="4" s="1"/>
  <c r="V190" i="4"/>
  <c r="T190" i="4"/>
  <c r="T149" i="4"/>
  <c r="V149" i="4" s="1"/>
  <c r="T141" i="4"/>
  <c r="V141" i="4" s="1"/>
  <c r="T172" i="4"/>
  <c r="V172" i="4" s="1"/>
  <c r="T181" i="4"/>
  <c r="T168" i="4"/>
  <c r="V168" i="4" s="1"/>
  <c r="T161" i="4"/>
  <c r="T160" i="4"/>
  <c r="T170" i="4"/>
  <c r="V170" i="4" s="1"/>
  <c r="T334" i="4"/>
  <c r="V334" i="4" s="1"/>
  <c r="AB5" i="4"/>
  <c r="Z4" i="4"/>
  <c r="T335" i="4"/>
  <c r="V335" i="4" s="1"/>
  <c r="V397" i="4"/>
  <c r="V343" i="4"/>
  <c r="V355" i="4"/>
  <c r="V367" i="4"/>
  <c r="V379" i="4"/>
  <c r="V391" i="4"/>
  <c r="V356" i="4"/>
  <c r="V380" i="4"/>
  <c r="V392" i="4"/>
  <c r="V352" i="4"/>
  <c r="V357" i="4"/>
  <c r="V369" i="4"/>
  <c r="V381" i="4"/>
  <c r="V393" i="4"/>
  <c r="V338" i="4"/>
  <c r="V342" i="4"/>
  <c r="V354" i="4"/>
  <c r="V366" i="4"/>
  <c r="V378" i="4"/>
  <c r="V390" i="4"/>
  <c r="V388" i="4"/>
  <c r="V349" i="4"/>
  <c r="V373" i="4"/>
  <c r="V385" i="4"/>
  <c r="V359" i="4"/>
  <c r="V371" i="4"/>
  <c r="V383" i="4"/>
  <c r="V336" i="4"/>
  <c r="V348" i="4"/>
  <c r="V360" i="4"/>
  <c r="V372" i="4"/>
  <c r="V384" i="4"/>
  <c r="V396" i="4"/>
  <c r="V368" i="4"/>
  <c r="V344" i="4"/>
  <c r="V346" i="4"/>
  <c r="V358" i="4"/>
  <c r="V370" i="4"/>
  <c r="V382" i="4"/>
  <c r="V394" i="4"/>
  <c r="V339" i="4"/>
  <c r="V351" i="4"/>
  <c r="V347" i="4"/>
  <c r="V395" i="4"/>
  <c r="V364" i="4"/>
  <c r="V337" i="4"/>
  <c r="V361" i="4"/>
  <c r="V387" i="4"/>
  <c r="V340" i="4"/>
  <c r="V362" i="4"/>
  <c r="V374" i="4"/>
  <c r="V345" i="4"/>
  <c r="V341" i="4"/>
  <c r="V350" i="4"/>
  <c r="V386" i="4"/>
  <c r="V363" i="4"/>
  <c r="V375" i="4"/>
  <c r="V376" i="4"/>
  <c r="V353" i="4"/>
  <c r="V365" i="4"/>
  <c r="V377" i="4"/>
  <c r="V389" i="4"/>
  <c r="AC5" i="4" l="1"/>
  <c r="AB6" i="4"/>
  <c r="Z5" i="4"/>
  <c r="X1" i="4"/>
  <c r="X12" i="4"/>
  <c r="Q1" i="4"/>
  <c r="P1" i="4" s="1"/>
  <c r="K37" i="3"/>
  <c r="K36" i="3"/>
  <c r="K35" i="3"/>
  <c r="K34" i="3"/>
  <c r="K33" i="3"/>
  <c r="K32" i="3"/>
  <c r="K31" i="3"/>
  <c r="K30" i="3"/>
  <c r="K29" i="3"/>
  <c r="K28" i="3"/>
  <c r="K27" i="3"/>
  <c r="K26" i="3"/>
  <c r="K25" i="3"/>
  <c r="K24" i="3"/>
  <c r="K23" i="3"/>
  <c r="K22" i="3"/>
  <c r="K21" i="3"/>
  <c r="K20" i="3"/>
  <c r="K19" i="3"/>
  <c r="K18" i="3"/>
  <c r="K17" i="3"/>
  <c r="K16" i="3"/>
  <c r="K15" i="3"/>
  <c r="K14" i="3"/>
  <c r="B38" i="3"/>
  <c r="B37" i="3"/>
  <c r="B36" i="3"/>
  <c r="B35" i="3"/>
  <c r="B34" i="3"/>
  <c r="B33" i="3"/>
  <c r="B32" i="3"/>
  <c r="B31" i="3"/>
  <c r="B30" i="3"/>
  <c r="B29" i="3"/>
  <c r="B28" i="3"/>
  <c r="B27" i="3"/>
  <c r="B26" i="3"/>
  <c r="B25" i="3"/>
  <c r="B24" i="3"/>
  <c r="B23" i="3"/>
  <c r="B22" i="3"/>
  <c r="B21" i="3"/>
  <c r="B20" i="3"/>
  <c r="B19" i="3"/>
  <c r="B18" i="3"/>
  <c r="B17" i="3"/>
  <c r="B16" i="3"/>
  <c r="B15" i="3"/>
  <c r="AC2" i="4"/>
  <c r="B14" i="3"/>
  <c r="U1" i="4"/>
  <c r="S1" i="4"/>
  <c r="R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E3" i="4"/>
  <c r="E2" i="4"/>
  <c r="S10" i="1"/>
  <c r="S9" i="1"/>
  <c r="S8" i="1"/>
  <c r="S7" i="1"/>
  <c r="S6" i="1"/>
  <c r="S5" i="1"/>
  <c r="R5" i="1"/>
  <c r="U9" i="4" l="1"/>
  <c r="B9" i="4"/>
  <c r="A9" i="4" s="1"/>
  <c r="U21" i="4"/>
  <c r="B21" i="4"/>
  <c r="A21" i="4" s="1"/>
  <c r="U33" i="4"/>
  <c r="B33" i="4"/>
  <c r="U45" i="4"/>
  <c r="B45" i="4"/>
  <c r="A45" i="4" s="1"/>
  <c r="U57" i="4"/>
  <c r="B57" i="4"/>
  <c r="U69" i="4"/>
  <c r="B69" i="4"/>
  <c r="U81" i="4"/>
  <c r="B81" i="4"/>
  <c r="A81" i="4" s="1"/>
  <c r="U93" i="4"/>
  <c r="B93" i="4"/>
  <c r="U105" i="4"/>
  <c r="B105" i="4"/>
  <c r="A105" i="4" s="1"/>
  <c r="U117" i="4"/>
  <c r="B117" i="4"/>
  <c r="A117" i="4" s="1"/>
  <c r="U129" i="4"/>
  <c r="B129" i="4"/>
  <c r="A129" i="4" s="1"/>
  <c r="U130" i="4"/>
  <c r="B130" i="4"/>
  <c r="A130" i="4" s="1"/>
  <c r="U10" i="4"/>
  <c r="B10" i="4"/>
  <c r="A10" i="4" s="1"/>
  <c r="U82" i="4"/>
  <c r="B82" i="4"/>
  <c r="A82" i="4" s="1"/>
  <c r="U83" i="4"/>
  <c r="B83" i="4"/>
  <c r="A83" i="4" s="1"/>
  <c r="U131" i="4"/>
  <c r="B131" i="4"/>
  <c r="A131" i="4" s="1"/>
  <c r="U34" i="4"/>
  <c r="B34" i="4"/>
  <c r="A34" i="4" s="1"/>
  <c r="U106" i="4"/>
  <c r="B106" i="4"/>
  <c r="U23" i="4"/>
  <c r="B23" i="4"/>
  <c r="A23" i="4" s="1"/>
  <c r="U71" i="4"/>
  <c r="B71" i="4"/>
  <c r="U95" i="4"/>
  <c r="B95" i="4"/>
  <c r="A95" i="4" s="1"/>
  <c r="U107" i="4"/>
  <c r="B107" i="4"/>
  <c r="U119" i="4"/>
  <c r="B119" i="4"/>
  <c r="A119" i="4" s="1"/>
  <c r="U132" i="4"/>
  <c r="B132" i="4"/>
  <c r="A132" i="4" s="1"/>
  <c r="U50" i="4"/>
  <c r="B50" i="4"/>
  <c r="A50" i="4" s="1"/>
  <c r="U134" i="4"/>
  <c r="B134" i="4"/>
  <c r="U8" i="4"/>
  <c r="B8" i="4"/>
  <c r="A8" i="4" s="1"/>
  <c r="U32" i="4"/>
  <c r="B32" i="4"/>
  <c r="U56" i="4"/>
  <c r="B56" i="4"/>
  <c r="A56" i="4" s="1"/>
  <c r="U80" i="4"/>
  <c r="B80" i="4"/>
  <c r="A80" i="4" s="1"/>
  <c r="U128" i="4"/>
  <c r="B128" i="4"/>
  <c r="A128" i="4" s="1"/>
  <c r="U60" i="4"/>
  <c r="B60" i="4"/>
  <c r="A60" i="4" s="1"/>
  <c r="U133" i="4"/>
  <c r="B133" i="4"/>
  <c r="U14" i="4"/>
  <c r="B14" i="4"/>
  <c r="U26" i="4"/>
  <c r="B26" i="4"/>
  <c r="U38" i="4"/>
  <c r="B38" i="4"/>
  <c r="A38" i="4" s="1"/>
  <c r="U62" i="4"/>
  <c r="B62" i="4"/>
  <c r="A62" i="4" s="1"/>
  <c r="U74" i="4"/>
  <c r="B74" i="4"/>
  <c r="A74" i="4" s="1"/>
  <c r="U86" i="4"/>
  <c r="B86" i="4"/>
  <c r="U98" i="4"/>
  <c r="B98" i="4"/>
  <c r="A98" i="4" s="1"/>
  <c r="U110" i="4"/>
  <c r="B110" i="4"/>
  <c r="A110" i="4" s="1"/>
  <c r="U122" i="4"/>
  <c r="B122" i="4"/>
  <c r="A122" i="4" s="1"/>
  <c r="U3" i="4"/>
  <c r="B3" i="4"/>
  <c r="U15" i="4"/>
  <c r="B15" i="4"/>
  <c r="U27" i="4"/>
  <c r="B27" i="4"/>
  <c r="U39" i="4"/>
  <c r="B39" i="4"/>
  <c r="A39" i="4" s="1"/>
  <c r="U51" i="4"/>
  <c r="B51" i="4"/>
  <c r="A51" i="4" s="1"/>
  <c r="U63" i="4"/>
  <c r="B63" i="4"/>
  <c r="U75" i="4"/>
  <c r="B75" i="4"/>
  <c r="A75" i="4" s="1"/>
  <c r="U87" i="4"/>
  <c r="B87" i="4"/>
  <c r="A87" i="4" s="1"/>
  <c r="U99" i="4"/>
  <c r="B99" i="4"/>
  <c r="U111" i="4"/>
  <c r="B111" i="4"/>
  <c r="A111" i="4" s="1"/>
  <c r="U123" i="4"/>
  <c r="B123" i="4"/>
  <c r="A123" i="4" s="1"/>
  <c r="U135" i="4"/>
  <c r="B135" i="4"/>
  <c r="A135" i="4" s="1"/>
  <c r="U46" i="4"/>
  <c r="B46" i="4"/>
  <c r="A46" i="4" s="1"/>
  <c r="U94" i="4"/>
  <c r="B94" i="4"/>
  <c r="U11" i="4"/>
  <c r="B11" i="4"/>
  <c r="U47" i="4"/>
  <c r="B47" i="4"/>
  <c r="A47" i="4" s="1"/>
  <c r="U108" i="4"/>
  <c r="B108" i="4"/>
  <c r="A108" i="4" s="1"/>
  <c r="U25" i="4"/>
  <c r="B25" i="4"/>
  <c r="U61" i="4"/>
  <c r="B61" i="4"/>
  <c r="A61" i="4" s="1"/>
  <c r="U85" i="4"/>
  <c r="B85" i="4"/>
  <c r="U121" i="4"/>
  <c r="B121" i="4"/>
  <c r="U16" i="4"/>
  <c r="B16" i="4"/>
  <c r="U28" i="4"/>
  <c r="B28" i="4"/>
  <c r="U40" i="4"/>
  <c r="B40" i="4"/>
  <c r="A40" i="4" s="1"/>
  <c r="U52" i="4"/>
  <c r="B52" i="4"/>
  <c r="A52" i="4" s="1"/>
  <c r="U64" i="4"/>
  <c r="B64" i="4"/>
  <c r="A64" i="4" s="1"/>
  <c r="U76" i="4"/>
  <c r="B76" i="4"/>
  <c r="A76" i="4" s="1"/>
  <c r="U88" i="4"/>
  <c r="B88" i="4"/>
  <c r="A88" i="4" s="1"/>
  <c r="U100" i="4"/>
  <c r="B100" i="4"/>
  <c r="U112" i="4"/>
  <c r="B112" i="4"/>
  <c r="A112" i="4" s="1"/>
  <c r="U124" i="4"/>
  <c r="B124" i="4"/>
  <c r="A124" i="4" s="1"/>
  <c r="U136" i="4"/>
  <c r="B136" i="4"/>
  <c r="A136" i="4" s="1"/>
  <c r="U104" i="4"/>
  <c r="B104" i="4"/>
  <c r="U84" i="4"/>
  <c r="B84" i="4"/>
  <c r="A84" i="4" s="1"/>
  <c r="U37" i="4"/>
  <c r="B37" i="4"/>
  <c r="A37" i="4" s="1"/>
  <c r="U73" i="4"/>
  <c r="B73" i="4"/>
  <c r="A73" i="4" s="1"/>
  <c r="U97" i="4"/>
  <c r="B97" i="4"/>
  <c r="A97" i="4" s="1"/>
  <c r="U29" i="4"/>
  <c r="B29" i="4"/>
  <c r="U53" i="4"/>
  <c r="B53" i="4"/>
  <c r="A53" i="4" s="1"/>
  <c r="U65" i="4"/>
  <c r="B65" i="4"/>
  <c r="U77" i="4"/>
  <c r="B77" i="4"/>
  <c r="A77" i="4" s="1"/>
  <c r="U89" i="4"/>
  <c r="B89" i="4"/>
  <c r="A89" i="4" s="1"/>
  <c r="U101" i="4"/>
  <c r="B101" i="4"/>
  <c r="A101" i="4" s="1"/>
  <c r="U113" i="4"/>
  <c r="B113" i="4"/>
  <c r="A113" i="4" s="1"/>
  <c r="U125" i="4"/>
  <c r="B125" i="4"/>
  <c r="A125" i="4" s="1"/>
  <c r="U137" i="4"/>
  <c r="B137" i="4"/>
  <c r="A137" i="4" s="1"/>
  <c r="U20" i="4"/>
  <c r="B20" i="4"/>
  <c r="U44" i="4"/>
  <c r="B44" i="4"/>
  <c r="A44" i="4" s="1"/>
  <c r="U68" i="4"/>
  <c r="B68" i="4"/>
  <c r="A68" i="4" s="1"/>
  <c r="U92" i="4"/>
  <c r="B92" i="4"/>
  <c r="U116" i="4"/>
  <c r="B116" i="4"/>
  <c r="A116" i="4" s="1"/>
  <c r="U140" i="4"/>
  <c r="B140" i="4"/>
  <c r="A140" i="4" s="1"/>
  <c r="U70" i="4"/>
  <c r="B70" i="4"/>
  <c r="A70" i="4" s="1"/>
  <c r="U12" i="4"/>
  <c r="B12" i="4"/>
  <c r="A12" i="4" s="1"/>
  <c r="U24" i="4"/>
  <c r="B24" i="4"/>
  <c r="U36" i="4"/>
  <c r="B36" i="4"/>
  <c r="A36" i="4" s="1"/>
  <c r="U48" i="4"/>
  <c r="B48" i="4"/>
  <c r="A48" i="4" s="1"/>
  <c r="U72" i="4"/>
  <c r="B72" i="4"/>
  <c r="A72" i="4" s="1"/>
  <c r="U120" i="4"/>
  <c r="B120" i="4"/>
  <c r="A120" i="4" s="1"/>
  <c r="U49" i="4"/>
  <c r="B49" i="4"/>
  <c r="U109" i="4"/>
  <c r="B109" i="4"/>
  <c r="A109" i="4" s="1"/>
  <c r="U4" i="4"/>
  <c r="B4" i="4"/>
  <c r="A4" i="4" s="1"/>
  <c r="U5" i="4"/>
  <c r="B5" i="4"/>
  <c r="A5" i="4" s="1"/>
  <c r="U17" i="4"/>
  <c r="B17" i="4"/>
  <c r="U41" i="4"/>
  <c r="B41" i="4"/>
  <c r="A41" i="4" s="1"/>
  <c r="U6" i="4"/>
  <c r="B6" i="4"/>
  <c r="A6" i="4" s="1"/>
  <c r="U18" i="4"/>
  <c r="B18" i="4"/>
  <c r="U30" i="4"/>
  <c r="B30" i="4"/>
  <c r="A30" i="4" s="1"/>
  <c r="U54" i="4"/>
  <c r="B54" i="4"/>
  <c r="A54" i="4" s="1"/>
  <c r="U66" i="4"/>
  <c r="B66" i="4"/>
  <c r="A66" i="4" s="1"/>
  <c r="U78" i="4"/>
  <c r="B78" i="4"/>
  <c r="A78" i="4" s="1"/>
  <c r="U90" i="4"/>
  <c r="B90" i="4"/>
  <c r="A90" i="4" s="1"/>
  <c r="U102" i="4"/>
  <c r="B102" i="4"/>
  <c r="U114" i="4"/>
  <c r="B114" i="4"/>
  <c r="A114" i="4" s="1"/>
  <c r="U126" i="4"/>
  <c r="B126" i="4"/>
  <c r="A126" i="4" s="1"/>
  <c r="U138" i="4"/>
  <c r="B138" i="4"/>
  <c r="A138" i="4" s="1"/>
  <c r="U22" i="4"/>
  <c r="B22" i="4"/>
  <c r="A22" i="4" s="1"/>
  <c r="U58" i="4"/>
  <c r="B58" i="4"/>
  <c r="U118" i="4"/>
  <c r="B118" i="4"/>
  <c r="A118" i="4" s="1"/>
  <c r="U35" i="4"/>
  <c r="B35" i="4"/>
  <c r="A35" i="4" s="1"/>
  <c r="U59" i="4"/>
  <c r="B59" i="4"/>
  <c r="A59" i="4" s="1"/>
  <c r="U96" i="4"/>
  <c r="B96" i="4"/>
  <c r="A96" i="4" s="1"/>
  <c r="U13" i="4"/>
  <c r="B13" i="4"/>
  <c r="A13" i="4" s="1"/>
  <c r="U42" i="4"/>
  <c r="B42" i="4"/>
  <c r="A42" i="4" s="1"/>
  <c r="U7" i="4"/>
  <c r="B7" i="4"/>
  <c r="U19" i="4"/>
  <c r="B19" i="4"/>
  <c r="A19" i="4" s="1"/>
  <c r="U31" i="4"/>
  <c r="B31" i="4"/>
  <c r="U43" i="4"/>
  <c r="B43" i="4"/>
  <c r="A43" i="4" s="1"/>
  <c r="U55" i="4"/>
  <c r="B55" i="4"/>
  <c r="A55" i="4" s="1"/>
  <c r="U67" i="4"/>
  <c r="B67" i="4"/>
  <c r="U79" i="4"/>
  <c r="B79" i="4"/>
  <c r="A79" i="4" s="1"/>
  <c r="U91" i="4"/>
  <c r="B91" i="4"/>
  <c r="U103" i="4"/>
  <c r="B103" i="4"/>
  <c r="A103" i="4" s="1"/>
  <c r="U115" i="4"/>
  <c r="B115" i="4"/>
  <c r="U127" i="4"/>
  <c r="B127" i="4"/>
  <c r="A127" i="4" s="1"/>
  <c r="U139" i="4"/>
  <c r="B139" i="4"/>
  <c r="A139" i="4" s="1"/>
  <c r="AC6" i="4"/>
  <c r="AB7" i="4"/>
  <c r="Z6" i="4"/>
  <c r="S2" i="4"/>
  <c r="P2" i="4"/>
  <c r="S11" i="4"/>
  <c r="S9" i="4"/>
  <c r="S12" i="4"/>
  <c r="S10" i="4"/>
  <c r="S14" i="4"/>
  <c r="S3" i="4"/>
  <c r="S15" i="4"/>
  <c r="S4" i="4"/>
  <c r="S5" i="4"/>
  <c r="S13" i="4"/>
  <c r="S6" i="4"/>
  <c r="S16" i="4"/>
  <c r="S7" i="4"/>
  <c r="S8" i="4"/>
  <c r="S42" i="4"/>
  <c r="S21" i="4"/>
  <c r="S33" i="4"/>
  <c r="S45" i="4"/>
  <c r="S57" i="4"/>
  <c r="S69" i="4"/>
  <c r="S81" i="4"/>
  <c r="S92" i="4"/>
  <c r="S104" i="4"/>
  <c r="S116" i="4"/>
  <c r="S128" i="4"/>
  <c r="S140" i="4"/>
  <c r="S30" i="4"/>
  <c r="S66" i="4"/>
  <c r="S101" i="4"/>
  <c r="S113" i="4"/>
  <c r="S137" i="4"/>
  <c r="S19" i="4"/>
  <c r="S43" i="4"/>
  <c r="S55" i="4"/>
  <c r="S67" i="4"/>
  <c r="S79" i="4"/>
  <c r="S102" i="4"/>
  <c r="S126" i="4"/>
  <c r="S138" i="4"/>
  <c r="S32" i="4"/>
  <c r="S44" i="4"/>
  <c r="S68" i="4"/>
  <c r="S80" i="4"/>
  <c r="S103" i="4"/>
  <c r="S127" i="4"/>
  <c r="S139" i="4"/>
  <c r="S22" i="4"/>
  <c r="S34" i="4"/>
  <c r="S58" i="4"/>
  <c r="S82" i="4"/>
  <c r="S117" i="4"/>
  <c r="S129" i="4"/>
  <c r="S47" i="4"/>
  <c r="S24" i="4"/>
  <c r="S36" i="4"/>
  <c r="S48" i="4"/>
  <c r="S60" i="4"/>
  <c r="S72" i="4"/>
  <c r="S84" i="4"/>
  <c r="S95" i="4"/>
  <c r="S107" i="4"/>
  <c r="S119" i="4"/>
  <c r="S131" i="4"/>
  <c r="S94" i="4"/>
  <c r="S25" i="4"/>
  <c r="S37" i="4"/>
  <c r="S49" i="4"/>
  <c r="S61" i="4"/>
  <c r="S73" i="4"/>
  <c r="S85" i="4"/>
  <c r="S96" i="4"/>
  <c r="S108" i="4"/>
  <c r="S120" i="4"/>
  <c r="S132" i="4"/>
  <c r="S31" i="4"/>
  <c r="S46" i="4"/>
  <c r="S105" i="4"/>
  <c r="S118" i="4"/>
  <c r="S26" i="4"/>
  <c r="S38" i="4"/>
  <c r="S50" i="4"/>
  <c r="S62" i="4"/>
  <c r="S74" i="4"/>
  <c r="S86" i="4"/>
  <c r="S97" i="4"/>
  <c r="S109" i="4"/>
  <c r="S121" i="4"/>
  <c r="S133" i="4"/>
  <c r="S56" i="4"/>
  <c r="S115" i="4"/>
  <c r="S70" i="4"/>
  <c r="S23" i="4"/>
  <c r="S83" i="4"/>
  <c r="S27" i="4"/>
  <c r="S39" i="4"/>
  <c r="S51" i="4"/>
  <c r="S63" i="4"/>
  <c r="S75" i="4"/>
  <c r="S87" i="4"/>
  <c r="S98" i="4"/>
  <c r="S110" i="4"/>
  <c r="S122" i="4"/>
  <c r="S134" i="4"/>
  <c r="S78" i="4"/>
  <c r="S114" i="4"/>
  <c r="S20" i="4"/>
  <c r="S91" i="4"/>
  <c r="S93" i="4"/>
  <c r="S130" i="4"/>
  <c r="S28" i="4"/>
  <c r="S40" i="4"/>
  <c r="S52" i="4"/>
  <c r="S64" i="4"/>
  <c r="S76" i="4"/>
  <c r="S88" i="4"/>
  <c r="S99" i="4"/>
  <c r="S111" i="4"/>
  <c r="S123" i="4"/>
  <c r="S135" i="4"/>
  <c r="S18" i="4"/>
  <c r="S54" i="4"/>
  <c r="S90" i="4"/>
  <c r="S125" i="4"/>
  <c r="S35" i="4"/>
  <c r="S59" i="4"/>
  <c r="S71" i="4"/>
  <c r="S106" i="4"/>
  <c r="S17" i="4"/>
  <c r="S29" i="4"/>
  <c r="S41" i="4"/>
  <c r="S53" i="4"/>
  <c r="S65" i="4"/>
  <c r="S77" i="4"/>
  <c r="S89" i="4"/>
  <c r="S100" i="4"/>
  <c r="S112" i="4"/>
  <c r="S124" i="4"/>
  <c r="S136" i="4"/>
  <c r="R68" i="4"/>
  <c r="R6" i="4"/>
  <c r="R42" i="4"/>
  <c r="R66" i="4"/>
  <c r="R101" i="4"/>
  <c r="R125" i="4"/>
  <c r="V125" i="4" s="1"/>
  <c r="R137" i="4"/>
  <c r="P55" i="4"/>
  <c r="R55" i="4"/>
  <c r="R126" i="4"/>
  <c r="R20" i="4"/>
  <c r="R32" i="4"/>
  <c r="R56" i="4"/>
  <c r="R80" i="4"/>
  <c r="R91" i="4"/>
  <c r="R103" i="4"/>
  <c r="R115" i="4"/>
  <c r="R139" i="4"/>
  <c r="R21" i="4"/>
  <c r="R45" i="4"/>
  <c r="R104" i="4"/>
  <c r="R116" i="4"/>
  <c r="R22" i="4"/>
  <c r="R58" i="4"/>
  <c r="R93" i="4"/>
  <c r="R129" i="4"/>
  <c r="R11" i="4"/>
  <c r="R23" i="4"/>
  <c r="R35" i="4"/>
  <c r="Q47" i="4"/>
  <c r="R47" i="4"/>
  <c r="R59" i="4"/>
  <c r="R71" i="4"/>
  <c r="R83" i="4"/>
  <c r="R94" i="4"/>
  <c r="R106" i="4"/>
  <c r="R118" i="4"/>
  <c r="R130" i="4"/>
  <c r="R12" i="4"/>
  <c r="R24" i="4"/>
  <c r="R36" i="4"/>
  <c r="R48" i="4"/>
  <c r="P60" i="4"/>
  <c r="R60" i="4"/>
  <c r="R72" i="4"/>
  <c r="R84" i="4"/>
  <c r="R95" i="4"/>
  <c r="R107" i="4"/>
  <c r="R119" i="4"/>
  <c r="R131" i="4"/>
  <c r="R19" i="4"/>
  <c r="R128" i="4"/>
  <c r="P61" i="4"/>
  <c r="R61" i="4"/>
  <c r="R7" i="4"/>
  <c r="R127" i="4"/>
  <c r="R81" i="4"/>
  <c r="R96" i="4"/>
  <c r="P30" i="4"/>
  <c r="R30" i="4"/>
  <c r="R43" i="4"/>
  <c r="R8" i="4"/>
  <c r="R33" i="4"/>
  <c r="R69" i="4"/>
  <c r="Q10" i="4"/>
  <c r="R10" i="4"/>
  <c r="R105" i="4"/>
  <c r="R14" i="4"/>
  <c r="R109" i="4"/>
  <c r="R16" i="4"/>
  <c r="R18" i="4"/>
  <c r="R54" i="4"/>
  <c r="R78" i="4"/>
  <c r="R90" i="4"/>
  <c r="R113" i="4"/>
  <c r="R31" i="4"/>
  <c r="R67" i="4"/>
  <c r="Q79" i="4"/>
  <c r="R79" i="4"/>
  <c r="R102" i="4"/>
  <c r="R114" i="4"/>
  <c r="P138" i="4"/>
  <c r="R138" i="4"/>
  <c r="R44" i="4"/>
  <c r="R9" i="4"/>
  <c r="R57" i="4"/>
  <c r="R92" i="4"/>
  <c r="P140" i="4"/>
  <c r="R140" i="4"/>
  <c r="R34" i="4"/>
  <c r="R46" i="4"/>
  <c r="Q70" i="4"/>
  <c r="R70" i="4"/>
  <c r="R82" i="4"/>
  <c r="R117" i="4"/>
  <c r="R13" i="4"/>
  <c r="R25" i="4"/>
  <c r="R37" i="4"/>
  <c r="R49" i="4"/>
  <c r="R73" i="4"/>
  <c r="R85" i="4"/>
  <c r="R108" i="4"/>
  <c r="R120" i="4"/>
  <c r="R132" i="4"/>
  <c r="R2" i="4"/>
  <c r="P26" i="4"/>
  <c r="R26" i="4"/>
  <c r="R38" i="4"/>
  <c r="R50" i="4"/>
  <c r="R62" i="4"/>
  <c r="R74" i="4"/>
  <c r="R86" i="4"/>
  <c r="R97" i="4"/>
  <c r="R121" i="4"/>
  <c r="R133" i="4"/>
  <c r="R3" i="4"/>
  <c r="R15" i="4"/>
  <c r="R27" i="4"/>
  <c r="R39" i="4"/>
  <c r="R51" i="4"/>
  <c r="R63" i="4"/>
  <c r="R75" i="4"/>
  <c r="R87" i="4"/>
  <c r="R98" i="4"/>
  <c r="R110" i="4"/>
  <c r="R122" i="4"/>
  <c r="R134" i="4"/>
  <c r="R4" i="4"/>
  <c r="R28" i="4"/>
  <c r="R40" i="4"/>
  <c r="R52" i="4"/>
  <c r="R64" i="4"/>
  <c r="R76" i="4"/>
  <c r="R88" i="4"/>
  <c r="R99" i="4"/>
  <c r="R111" i="4"/>
  <c r="R123" i="4"/>
  <c r="R135" i="4"/>
  <c r="R5" i="4"/>
  <c r="P17" i="4"/>
  <c r="R17" i="4"/>
  <c r="R29" i="4"/>
  <c r="R41" i="4"/>
  <c r="R53" i="4"/>
  <c r="R65" i="4"/>
  <c r="R77" i="4"/>
  <c r="R89" i="4"/>
  <c r="Q100" i="4"/>
  <c r="R100" i="4"/>
  <c r="R112" i="4"/>
  <c r="R124" i="4"/>
  <c r="R136" i="4"/>
  <c r="Q36" i="4"/>
  <c r="Q95" i="4"/>
  <c r="Q98" i="4"/>
  <c r="Q119" i="4"/>
  <c r="P134" i="4"/>
  <c r="P12" i="4"/>
  <c r="P23" i="4"/>
  <c r="P89" i="4"/>
  <c r="P95" i="4"/>
  <c r="P42" i="4"/>
  <c r="P119" i="4"/>
  <c r="P68" i="4"/>
  <c r="Q18" i="4"/>
  <c r="Q68" i="4"/>
  <c r="Q126" i="4"/>
  <c r="P71" i="4"/>
  <c r="P72" i="4"/>
  <c r="Q4" i="4"/>
  <c r="P39" i="4"/>
  <c r="Q75" i="4"/>
  <c r="Q65" i="4"/>
  <c r="P6" i="4"/>
  <c r="P54" i="4"/>
  <c r="P7" i="4"/>
  <c r="P44" i="4"/>
  <c r="Q80" i="4"/>
  <c r="P91" i="4"/>
  <c r="Q7" i="4"/>
  <c r="Q23" i="4"/>
  <c r="Q28" i="4"/>
  <c r="P75" i="4"/>
  <c r="Q130" i="4"/>
  <c r="P52" i="4"/>
  <c r="Q57" i="4"/>
  <c r="Q54" i="4"/>
  <c r="P29" i="4"/>
  <c r="P113" i="4"/>
  <c r="Q16" i="4"/>
  <c r="P40" i="4"/>
  <c r="P64" i="4"/>
  <c r="Q41" i="4"/>
  <c r="Q124" i="4"/>
  <c r="P78" i="4"/>
  <c r="Q78" i="4"/>
  <c r="Q33" i="4"/>
  <c r="P47" i="4"/>
  <c r="P94" i="4"/>
  <c r="Q30" i="4"/>
  <c r="P33" i="4"/>
  <c r="P116" i="4"/>
  <c r="Q134" i="4"/>
  <c r="Q24" i="4"/>
  <c r="P25" i="4"/>
  <c r="Q25" i="4"/>
  <c r="P85" i="4"/>
  <c r="Q85" i="4"/>
  <c r="Q86" i="4"/>
  <c r="P86" i="4"/>
  <c r="P50" i="4"/>
  <c r="P13" i="4"/>
  <c r="Q13" i="4"/>
  <c r="Q49" i="4"/>
  <c r="P49" i="4"/>
  <c r="Q73" i="4"/>
  <c r="P73" i="4"/>
  <c r="Q108" i="4"/>
  <c r="P108" i="4"/>
  <c r="P120" i="4"/>
  <c r="Q120" i="4"/>
  <c r="U2" i="4"/>
  <c r="Q38" i="4"/>
  <c r="P38" i="4"/>
  <c r="Q62" i="4"/>
  <c r="P62" i="4"/>
  <c r="Q74" i="4"/>
  <c r="P74" i="4"/>
  <c r="P97" i="4"/>
  <c r="Q97" i="4"/>
  <c r="Q121" i="4"/>
  <c r="P121" i="4"/>
  <c r="P133" i="4"/>
  <c r="Q133" i="4"/>
  <c r="Q26" i="4"/>
  <c r="Q37" i="4"/>
  <c r="P37" i="4"/>
  <c r="Q61" i="4"/>
  <c r="Q96" i="4"/>
  <c r="P96" i="4"/>
  <c r="Q132" i="4"/>
  <c r="P132" i="4"/>
  <c r="Q14" i="4"/>
  <c r="P14" i="4"/>
  <c r="Q50" i="4"/>
  <c r="P109" i="4"/>
  <c r="Q109" i="4"/>
  <c r="Q110" i="4"/>
  <c r="P110" i="4"/>
  <c r="Q40" i="4"/>
  <c r="P99" i="4"/>
  <c r="P5" i="4"/>
  <c r="P11" i="4"/>
  <c r="Q44" i="4"/>
  <c r="P65" i="4"/>
  <c r="Q72" i="4"/>
  <c r="Q92" i="4"/>
  <c r="P106" i="4"/>
  <c r="Q113" i="4"/>
  <c r="P127" i="4"/>
  <c r="P92" i="4"/>
  <c r="Q123" i="4"/>
  <c r="P123" i="4"/>
  <c r="Q135" i="4"/>
  <c r="Q17" i="4"/>
  <c r="Q29" i="4"/>
  <c r="Q53" i="4"/>
  <c r="Q77" i="4"/>
  <c r="P77" i="4"/>
  <c r="Q89" i="4"/>
  <c r="Q112" i="4"/>
  <c r="P112" i="4"/>
  <c r="Q136" i="4"/>
  <c r="P136" i="4"/>
  <c r="Q5" i="4"/>
  <c r="Q11" i="4"/>
  <c r="P27" i="4"/>
  <c r="P41" i="4"/>
  <c r="P83" i="4"/>
  <c r="Q99" i="4"/>
  <c r="P103" i="4"/>
  <c r="Q106" i="4"/>
  <c r="Q127" i="4"/>
  <c r="Q131" i="4"/>
  <c r="Q139" i="4"/>
  <c r="Q51" i="4"/>
  <c r="Q116" i="4"/>
  <c r="P66" i="4"/>
  <c r="Q90" i="4"/>
  <c r="P90" i="4"/>
  <c r="Q125" i="4"/>
  <c r="P3" i="4"/>
  <c r="P18" i="4"/>
  <c r="P21" i="4"/>
  <c r="P24" i="4"/>
  <c r="Q34" i="4"/>
  <c r="P59" i="4"/>
  <c r="P76" i="4"/>
  <c r="P80" i="4"/>
  <c r="Q83" i="4"/>
  <c r="Q103" i="4"/>
  <c r="P124" i="4"/>
  <c r="P135" i="4"/>
  <c r="P51" i="4"/>
  <c r="P79" i="4"/>
  <c r="Q3" i="4"/>
  <c r="Q21" i="4"/>
  <c r="Q55" i="4"/>
  <c r="Q59" i="4"/>
  <c r="Q76" i="4"/>
  <c r="P100" i="4"/>
  <c r="Q117" i="4"/>
  <c r="Q27" i="4"/>
  <c r="P43" i="4"/>
  <c r="Q102" i="4"/>
  <c r="P102" i="4"/>
  <c r="Q138" i="4"/>
  <c r="P31" i="4"/>
  <c r="Q8" i="4"/>
  <c r="P8" i="4"/>
  <c r="Q20" i="4"/>
  <c r="P20" i="4"/>
  <c r="P32" i="4"/>
  <c r="Q56" i="4"/>
  <c r="P56" i="4"/>
  <c r="Q91" i="4"/>
  <c r="Q115" i="4"/>
  <c r="P139" i="4"/>
  <c r="P15" i="4"/>
  <c r="P28" i="4"/>
  <c r="Q31" i="4"/>
  <c r="Q45" i="4"/>
  <c r="Q52" i="4"/>
  <c r="Q66" i="4"/>
  <c r="Q87" i="4"/>
  <c r="Q93" i="4"/>
  <c r="P107" i="4"/>
  <c r="P114" i="4"/>
  <c r="P128" i="4"/>
  <c r="Q69" i="4"/>
  <c r="P69" i="4"/>
  <c r="P9" i="4"/>
  <c r="P63" i="4"/>
  <c r="P111" i="4"/>
  <c r="Q114" i="4"/>
  <c r="Q118" i="4"/>
  <c r="P87" i="4"/>
  <c r="Q104" i="4"/>
  <c r="P22" i="4"/>
  <c r="P34" i="4"/>
  <c r="P46" i="4"/>
  <c r="P58" i="4"/>
  <c r="Q58" i="4"/>
  <c r="P70" i="4"/>
  <c r="P82" i="4"/>
  <c r="Q82" i="4"/>
  <c r="P93" i="4"/>
  <c r="P105" i="4"/>
  <c r="P117" i="4"/>
  <c r="P129" i="4"/>
  <c r="Q6" i="4"/>
  <c r="Q9" i="4"/>
  <c r="Q12" i="4"/>
  <c r="Q42" i="4"/>
  <c r="Q46" i="4"/>
  <c r="Q63" i="4"/>
  <c r="P67" i="4"/>
  <c r="P84" i="4"/>
  <c r="P88" i="4"/>
  <c r="P104" i="4"/>
  <c r="Q111" i="4"/>
  <c r="P125" i="4"/>
  <c r="Q140" i="4"/>
  <c r="Q15" i="4"/>
  <c r="P45" i="4"/>
  <c r="Q128" i="4"/>
  <c r="P10" i="4"/>
  <c r="Q35" i="4"/>
  <c r="P35" i="4"/>
  <c r="P4" i="4"/>
  <c r="P16" i="4"/>
  <c r="P19" i="4"/>
  <c r="Q22" i="4"/>
  <c r="Q32" i="4"/>
  <c r="Q39" i="4"/>
  <c r="P53" i="4"/>
  <c r="Q67" i="4"/>
  <c r="P81" i="4"/>
  <c r="Q88" i="4"/>
  <c r="P101" i="4"/>
  <c r="P115" i="4"/>
  <c r="P122" i="4"/>
  <c r="Q129" i="4"/>
  <c r="P137" i="4"/>
  <c r="Q71" i="4"/>
  <c r="Q94" i="4"/>
  <c r="P118" i="4"/>
  <c r="P130" i="4"/>
  <c r="Q48" i="4"/>
  <c r="P48" i="4"/>
  <c r="Q84" i="4"/>
  <c r="Q107" i="4"/>
  <c r="P131" i="4"/>
  <c r="Q19" i="4"/>
  <c r="P36" i="4"/>
  <c r="Q43" i="4"/>
  <c r="P57" i="4"/>
  <c r="Q60" i="4"/>
  <c r="Q64" i="4"/>
  <c r="Q81" i="4"/>
  <c r="P98" i="4"/>
  <c r="Q101" i="4"/>
  <c r="Q105" i="4"/>
  <c r="Q122" i="4"/>
  <c r="P126" i="4"/>
  <c r="Q137" i="4"/>
  <c r="B2" i="4"/>
  <c r="Q2" i="4"/>
  <c r="A92" i="4" l="1"/>
  <c r="A203" i="4"/>
  <c r="A106" i="4"/>
  <c r="A100" i="4"/>
  <c r="A104" i="4"/>
  <c r="A99" i="4"/>
  <c r="A102" i="4"/>
  <c r="A107" i="4"/>
  <c r="A67" i="4"/>
  <c r="A86" i="4"/>
  <c r="A85" i="4"/>
  <c r="A63" i="4"/>
  <c r="A69" i="4"/>
  <c r="A71" i="4"/>
  <c r="A65" i="4"/>
  <c r="A146" i="4"/>
  <c r="A147" i="4"/>
  <c r="A143" i="4"/>
  <c r="A144" i="4"/>
  <c r="A133" i="4"/>
  <c r="A134" i="4"/>
  <c r="A33" i="4"/>
  <c r="A7" i="4"/>
  <c r="A32" i="4"/>
  <c r="A31" i="4"/>
  <c r="A29" i="4"/>
  <c r="A17" i="4"/>
  <c r="A16" i="4"/>
  <c r="A14" i="4"/>
  <c r="A18" i="4"/>
  <c r="A20" i="4"/>
  <c r="A15" i="4"/>
  <c r="A25" i="4"/>
  <c r="A26" i="4"/>
  <c r="A28" i="4"/>
  <c r="A27" i="4"/>
  <c r="A24" i="4"/>
  <c r="V56" i="4"/>
  <c r="V134" i="4"/>
  <c r="A94" i="4"/>
  <c r="A93" i="4"/>
  <c r="A162" i="4"/>
  <c r="A49" i="4"/>
  <c r="A11" i="4"/>
  <c r="A3" i="4"/>
  <c r="V101" i="4"/>
  <c r="A121" i="4"/>
  <c r="A115" i="4"/>
  <c r="A91" i="4"/>
  <c r="V126" i="4"/>
  <c r="A326" i="4"/>
  <c r="A183" i="4"/>
  <c r="V99" i="4"/>
  <c r="A58" i="4"/>
  <c r="A57" i="4"/>
  <c r="A191" i="4"/>
  <c r="A190" i="4"/>
  <c r="V136" i="4"/>
  <c r="V132" i="4"/>
  <c r="V127" i="4"/>
  <c r="V57" i="4"/>
  <c r="V138" i="4"/>
  <c r="V130" i="4"/>
  <c r="V129" i="4"/>
  <c r="V140" i="4"/>
  <c r="V128" i="4"/>
  <c r="T117" i="4"/>
  <c r="T89" i="4"/>
  <c r="V89" i="4" s="1"/>
  <c r="T106" i="4"/>
  <c r="V106" i="4" s="1"/>
  <c r="T121" i="4"/>
  <c r="T92" i="4"/>
  <c r="V92" i="4" s="1"/>
  <c r="T31" i="4"/>
  <c r="V31" i="4" s="1"/>
  <c r="T52" i="4"/>
  <c r="V52" i="4" s="1"/>
  <c r="T43" i="4"/>
  <c r="V43" i="4" s="1"/>
  <c r="T116" i="4"/>
  <c r="T59" i="4"/>
  <c r="V59" i="4" s="1"/>
  <c r="T75" i="4"/>
  <c r="V75" i="4" s="1"/>
  <c r="T67" i="4"/>
  <c r="V67" i="4" s="1"/>
  <c r="T87" i="4"/>
  <c r="V87" i="4" s="1"/>
  <c r="T9" i="4"/>
  <c r="T50" i="4"/>
  <c r="V50" i="4" s="1"/>
  <c r="T84" i="4"/>
  <c r="T34" i="4"/>
  <c r="V34" i="4" s="1"/>
  <c r="T32" i="4"/>
  <c r="V32" i="4" s="1"/>
  <c r="T94" i="4"/>
  <c r="V94" i="4" s="1"/>
  <c r="AC7" i="4"/>
  <c r="AB8" i="4"/>
  <c r="Z7" i="4"/>
  <c r="T62" i="4"/>
  <c r="V62" i="4" s="1"/>
  <c r="T19" i="4"/>
  <c r="T70" i="4"/>
  <c r="V70" i="4" s="1"/>
  <c r="T44" i="4"/>
  <c r="V44" i="4" s="1"/>
  <c r="T14" i="4"/>
  <c r="T85" i="4"/>
  <c r="T104" i="4"/>
  <c r="V104" i="4" s="1"/>
  <c r="T33" i="4"/>
  <c r="V33" i="4" s="1"/>
  <c r="T11" i="4"/>
  <c r="T8" i="4"/>
  <c r="T93" i="4"/>
  <c r="V93" i="4" s="1"/>
  <c r="T79" i="4"/>
  <c r="V79" i="4" s="1"/>
  <c r="T58" i="4"/>
  <c r="V58" i="4" s="1"/>
  <c r="T73" i="4"/>
  <c r="V73" i="4" s="1"/>
  <c r="T46" i="4"/>
  <c r="V46" i="4" s="1"/>
  <c r="T7" i="4"/>
  <c r="T4" i="4"/>
  <c r="T77" i="4"/>
  <c r="V77" i="4" s="1"/>
  <c r="T83" i="4"/>
  <c r="V83" i="4" s="1"/>
  <c r="T41" i="4"/>
  <c r="V41" i="4" s="1"/>
  <c r="T82" i="4"/>
  <c r="V82" i="4" s="1"/>
  <c r="T96" i="4"/>
  <c r="V96" i="4" s="1"/>
  <c r="T95" i="4"/>
  <c r="V95" i="4" s="1"/>
  <c r="T64" i="4"/>
  <c r="V64" i="4" s="1"/>
  <c r="T74" i="4"/>
  <c r="V74" i="4" s="1"/>
  <c r="T102" i="4"/>
  <c r="V102" i="4" s="1"/>
  <c r="T18" i="4"/>
  <c r="T29" i="4"/>
  <c r="V29" i="4" s="1"/>
  <c r="T45" i="4"/>
  <c r="V45" i="4" s="1"/>
  <c r="T21" i="4"/>
  <c r="T122" i="4"/>
  <c r="T40" i="4"/>
  <c r="V40" i="4"/>
  <c r="T54" i="4"/>
  <c r="V54" i="4"/>
  <c r="T131" i="4"/>
  <c r="V131" i="4"/>
  <c r="T137" i="4"/>
  <c r="V137" i="4"/>
  <c r="T135" i="4"/>
  <c r="V135" i="4"/>
  <c r="T139" i="4"/>
  <c r="V139" i="4"/>
  <c r="T15" i="4"/>
  <c r="T133" i="4"/>
  <c r="V133" i="4"/>
  <c r="T100" i="4"/>
  <c r="V100" i="4"/>
  <c r="T42" i="4"/>
  <c r="V42" i="4" s="1"/>
  <c r="T129" i="4"/>
  <c r="T26" i="4"/>
  <c r="V26" i="4" s="1"/>
  <c r="T51" i="4"/>
  <c r="V51" i="4" s="1"/>
  <c r="T35" i="4"/>
  <c r="V35" i="4" s="1"/>
  <c r="T101" i="4"/>
  <c r="T105" i="4"/>
  <c r="V105" i="4" s="1"/>
  <c r="T6" i="4"/>
  <c r="T37" i="4"/>
  <c r="V37" i="4" s="1"/>
  <c r="T134" i="4"/>
  <c r="T97" i="4"/>
  <c r="V97" i="4" s="1"/>
  <c r="T13" i="4"/>
  <c r="T140" i="4"/>
  <c r="T90" i="4"/>
  <c r="V90" i="4" s="1"/>
  <c r="T24" i="4"/>
  <c r="T55" i="4"/>
  <c r="T86" i="4"/>
  <c r="T114" i="4"/>
  <c r="T78" i="4"/>
  <c r="V78" i="4" s="1"/>
  <c r="T128" i="4"/>
  <c r="T12" i="4"/>
  <c r="T110" i="4"/>
  <c r="V110" i="4" s="1"/>
  <c r="T65" i="4"/>
  <c r="V65" i="4" s="1"/>
  <c r="T28" i="4"/>
  <c r="V28" i="4" s="1"/>
  <c r="T98" i="4"/>
  <c r="V98" i="4" s="1"/>
  <c r="T57" i="4"/>
  <c r="T30" i="4"/>
  <c r="V30" i="4" s="1"/>
  <c r="T119" i="4"/>
  <c r="T108" i="4"/>
  <c r="V108" i="4" s="1"/>
  <c r="T80" i="4"/>
  <c r="V80" i="4" s="1"/>
  <c r="T39" i="4"/>
  <c r="V39" i="4" s="1"/>
  <c r="T112" i="4"/>
  <c r="T76" i="4"/>
  <c r="V76" i="4" s="1"/>
  <c r="T25" i="4"/>
  <c r="V25" i="4" s="1"/>
  <c r="T10" i="4"/>
  <c r="T71" i="4"/>
  <c r="V71" i="4" s="1"/>
  <c r="T53" i="4"/>
  <c r="T132" i="4"/>
  <c r="T16" i="4"/>
  <c r="T69" i="4"/>
  <c r="V69" i="4" s="1"/>
  <c r="T107" i="4"/>
  <c r="V107" i="4" s="1"/>
  <c r="T22" i="4"/>
  <c r="T115" i="4"/>
  <c r="T38" i="4"/>
  <c r="V38" i="4" s="1"/>
  <c r="T120" i="4"/>
  <c r="T109" i="4"/>
  <c r="V109" i="4" s="1"/>
  <c r="T47" i="4"/>
  <c r="V47" i="4" s="1"/>
  <c r="T103" i="4"/>
  <c r="V103" i="4" s="1"/>
  <c r="T63" i="4"/>
  <c r="V63" i="4" s="1"/>
  <c r="T81" i="4"/>
  <c r="V81" i="4" s="1"/>
  <c r="T91" i="4"/>
  <c r="V91" i="4" s="1"/>
  <c r="T125" i="4"/>
  <c r="T72" i="4"/>
  <c r="V72" i="4" s="1"/>
  <c r="T127" i="4"/>
  <c r="T136" i="4"/>
  <c r="T111" i="4"/>
  <c r="T60" i="4"/>
  <c r="V60" i="4" s="1"/>
  <c r="T23" i="4"/>
  <c r="T56" i="4"/>
  <c r="T66" i="4"/>
  <c r="V66" i="4" s="1"/>
  <c r="T17" i="4"/>
  <c r="T124" i="4"/>
  <c r="T5" i="4"/>
  <c r="T99" i="4"/>
  <c r="T27" i="4"/>
  <c r="V27" i="4" s="1"/>
  <c r="T49" i="4"/>
  <c r="V49" i="4" s="1"/>
  <c r="T123" i="4"/>
  <c r="T88" i="4"/>
  <c r="V88" i="4" s="1"/>
  <c r="T48" i="4"/>
  <c r="V48" i="4" s="1"/>
  <c r="T130" i="4"/>
  <c r="T20" i="4"/>
  <c r="T3" i="4"/>
  <c r="T138" i="4"/>
  <c r="T113" i="4"/>
  <c r="T61" i="4"/>
  <c r="V61" i="4" s="1"/>
  <c r="T36" i="4"/>
  <c r="V36" i="4" s="1"/>
  <c r="T118" i="4"/>
  <c r="T126" i="4"/>
  <c r="T68" i="4"/>
  <c r="V68" i="4" s="1"/>
  <c r="A2" i="4"/>
  <c r="V22" i="4"/>
  <c r="V23" i="4"/>
  <c r="V21" i="4"/>
  <c r="T2" i="4"/>
  <c r="M333" i="4" l="1"/>
  <c r="M314" i="4"/>
  <c r="M310" i="4"/>
  <c r="M304" i="4"/>
  <c r="M294" i="4"/>
  <c r="M281" i="4"/>
  <c r="M261" i="4"/>
  <c r="M258" i="4"/>
  <c r="M240" i="4"/>
  <c r="M237" i="4"/>
  <c r="M228" i="4"/>
  <c r="M224" i="4"/>
  <c r="M222" i="4"/>
  <c r="M211" i="4"/>
  <c r="M197" i="4"/>
  <c r="M167" i="4"/>
  <c r="M165" i="4"/>
  <c r="M156" i="4"/>
  <c r="M154" i="4"/>
  <c r="M321" i="4"/>
  <c r="M227" i="4"/>
  <c r="M189" i="4"/>
  <c r="M324" i="4"/>
  <c r="M263" i="4"/>
  <c r="M192" i="4"/>
  <c r="M142" i="4"/>
  <c r="M159" i="4"/>
  <c r="M323" i="4"/>
  <c r="M312" i="4"/>
  <c r="M301" i="4"/>
  <c r="M299" i="4"/>
  <c r="M297" i="4"/>
  <c r="M247" i="4"/>
  <c r="M244" i="4"/>
  <c r="M218" i="4"/>
  <c r="M208" i="4"/>
  <c r="M204" i="4"/>
  <c r="M195" i="4"/>
  <c r="M193" i="4"/>
  <c r="M187" i="4"/>
  <c r="M181" i="4"/>
  <c r="M174" i="4"/>
  <c r="M171" i="4"/>
  <c r="M158" i="4"/>
  <c r="M147" i="4"/>
  <c r="M143" i="4"/>
  <c r="M145" i="4"/>
  <c r="M326" i="4"/>
  <c r="M278" i="4"/>
  <c r="M200" i="4"/>
  <c r="M164" i="4"/>
  <c r="M329" i="4"/>
  <c r="M327" i="4"/>
  <c r="M317" i="4"/>
  <c r="M289" i="4"/>
  <c r="M287" i="4"/>
  <c r="M268" i="4"/>
  <c r="M260" i="4"/>
  <c r="M250" i="4"/>
  <c r="M242" i="4"/>
  <c r="M234" i="4"/>
  <c r="M190" i="4"/>
  <c r="M229" i="4"/>
  <c r="M212" i="4"/>
  <c r="M196" i="4"/>
  <c r="M276" i="4"/>
  <c r="M257" i="4"/>
  <c r="M216" i="4"/>
  <c r="M166" i="4"/>
  <c r="M155" i="4"/>
  <c r="M322" i="4"/>
  <c r="M306" i="4"/>
  <c r="M293" i="4"/>
  <c r="M291" i="4"/>
  <c r="M284" i="4"/>
  <c r="M280" i="4"/>
  <c r="M274" i="4"/>
  <c r="M271" i="4"/>
  <c r="M265" i="4"/>
  <c r="M246" i="4"/>
  <c r="M239" i="4"/>
  <c r="M231" i="4"/>
  <c r="M221" i="4"/>
  <c r="M214" i="4"/>
  <c r="M201" i="4"/>
  <c r="M186" i="4"/>
  <c r="M178" i="4"/>
  <c r="M176" i="4"/>
  <c r="M170" i="4"/>
  <c r="M151" i="4"/>
  <c r="M162" i="4"/>
  <c r="M313" i="4"/>
  <c r="M309" i="4"/>
  <c r="M296" i="4"/>
  <c r="M259" i="4"/>
  <c r="M233" i="4"/>
  <c r="M207" i="4"/>
  <c r="M150" i="4"/>
  <c r="M303" i="4"/>
  <c r="M223" i="4"/>
  <c r="M332" i="4"/>
  <c r="M319" i="4"/>
  <c r="M286" i="4"/>
  <c r="M267" i="4"/>
  <c r="M255" i="4"/>
  <c r="M241" i="4"/>
  <c r="M217" i="4"/>
  <c r="M203" i="4"/>
  <c r="M183" i="4"/>
  <c r="M173" i="4"/>
  <c r="M283" i="4"/>
  <c r="M252" i="4"/>
  <c r="M238" i="4"/>
  <c r="M185" i="4"/>
  <c r="M169" i="4"/>
  <c r="M157" i="4"/>
  <c r="M153" i="4"/>
  <c r="M273" i="4"/>
  <c r="M163" i="4"/>
  <c r="M316" i="4"/>
  <c r="M308" i="4"/>
  <c r="M251" i="4"/>
  <c r="M245" i="4"/>
  <c r="M236" i="4"/>
  <c r="M226" i="4"/>
  <c r="M220" i="4"/>
  <c r="M210" i="4"/>
  <c r="M206" i="4"/>
  <c r="M194" i="4"/>
  <c r="M180" i="4"/>
  <c r="M172" i="4"/>
  <c r="M168" i="4"/>
  <c r="M161" i="4"/>
  <c r="M149" i="4"/>
  <c r="M235" i="4"/>
  <c r="M288" i="4"/>
  <c r="M219" i="4"/>
  <c r="M202" i="4"/>
  <c r="M188" i="4"/>
  <c r="M328" i="4"/>
  <c r="M311" i="4"/>
  <c r="M300" i="4"/>
  <c r="M298" i="4"/>
  <c r="M290" i="4"/>
  <c r="M285" i="4"/>
  <c r="M272" i="4"/>
  <c r="M266" i="4"/>
  <c r="M262" i="4"/>
  <c r="M254" i="4"/>
  <c r="M249" i="4"/>
  <c r="M243" i="4"/>
  <c r="M232" i="4"/>
  <c r="M199" i="4"/>
  <c r="M175" i="4"/>
  <c r="M146" i="4"/>
  <c r="M144" i="4"/>
  <c r="M248" i="4"/>
  <c r="M152" i="4"/>
  <c r="M141" i="4"/>
  <c r="M330" i="4"/>
  <c r="M277" i="4"/>
  <c r="M269" i="4"/>
  <c r="M191" i="4"/>
  <c r="M331" i="4"/>
  <c r="M325" i="4"/>
  <c r="M320" i="4"/>
  <c r="M295" i="4"/>
  <c r="M279" i="4"/>
  <c r="M270" i="4"/>
  <c r="M215" i="4"/>
  <c r="M182" i="4"/>
  <c r="M179" i="4"/>
  <c r="M177" i="4"/>
  <c r="M160" i="4"/>
  <c r="M148" i="4"/>
  <c r="M318" i="4"/>
  <c r="M315" i="4"/>
  <c r="M307" i="4"/>
  <c r="M305" i="4"/>
  <c r="M302" i="4"/>
  <c r="M292" i="4"/>
  <c r="M282" i="4"/>
  <c r="M253" i="4"/>
  <c r="M230" i="4"/>
  <c r="M225" i="4"/>
  <c r="M213" i="4"/>
  <c r="M209" i="4"/>
  <c r="M205" i="4"/>
  <c r="M198" i="4"/>
  <c r="M184" i="4"/>
  <c r="M275" i="4"/>
  <c r="M264" i="4"/>
  <c r="M256" i="4"/>
  <c r="M334" i="4"/>
  <c r="AC8" i="4"/>
  <c r="AB9" i="4"/>
  <c r="Z8" i="4"/>
  <c r="M335" i="4"/>
  <c r="L294" i="4"/>
  <c r="T1" i="4"/>
  <c r="Y8" i="4" s="1"/>
  <c r="M12" i="4"/>
  <c r="M66" i="4"/>
  <c r="M63" i="4"/>
  <c r="M2" i="4"/>
  <c r="M55" i="4"/>
  <c r="M43" i="4"/>
  <c r="M31" i="4"/>
  <c r="M19" i="4"/>
  <c r="M50" i="4"/>
  <c r="M37" i="4"/>
  <c r="M54" i="4"/>
  <c r="M42" i="4"/>
  <c r="M30" i="4"/>
  <c r="M18" i="4"/>
  <c r="M26" i="4"/>
  <c r="M53" i="4"/>
  <c r="M41" i="4"/>
  <c r="M29" i="4"/>
  <c r="M17" i="4"/>
  <c r="M51" i="4"/>
  <c r="M27" i="4"/>
  <c r="M38" i="4"/>
  <c r="M49" i="4"/>
  <c r="M25" i="4"/>
  <c r="M48" i="4"/>
  <c r="M36" i="4"/>
  <c r="M24" i="4"/>
  <c r="M32" i="4"/>
  <c r="M52" i="4"/>
  <c r="M40" i="4"/>
  <c r="M28" i="4"/>
  <c r="M39" i="4"/>
  <c r="M47" i="4"/>
  <c r="M35" i="4"/>
  <c r="M23" i="4"/>
  <c r="M20" i="4"/>
  <c r="M46" i="4"/>
  <c r="M34" i="4"/>
  <c r="M22" i="4"/>
  <c r="M45" i="4"/>
  <c r="M33" i="4"/>
  <c r="M21" i="4"/>
  <c r="M44" i="4"/>
  <c r="M72" i="4"/>
  <c r="M83" i="4"/>
  <c r="M139" i="4"/>
  <c r="M4" i="4"/>
  <c r="M104" i="4"/>
  <c r="M140" i="4"/>
  <c r="M98" i="4"/>
  <c r="M86" i="4"/>
  <c r="M116" i="4"/>
  <c r="M73" i="4"/>
  <c r="M106" i="4"/>
  <c r="M14" i="4"/>
  <c r="M81" i="4"/>
  <c r="M117" i="4"/>
  <c r="M129" i="4"/>
  <c r="M64" i="4"/>
  <c r="M134" i="4"/>
  <c r="M56" i="4"/>
  <c r="M60" i="4"/>
  <c r="M135" i="4"/>
  <c r="M57" i="4"/>
  <c r="M127" i="4"/>
  <c r="M94" i="4"/>
  <c r="M126" i="4"/>
  <c r="M132" i="4"/>
  <c r="M8" i="4"/>
  <c r="M97" i="4"/>
  <c r="M74" i="4"/>
  <c r="M128" i="4"/>
  <c r="M121" i="4"/>
  <c r="M79" i="4"/>
  <c r="M123" i="4"/>
  <c r="M99" i="4"/>
  <c r="M114" i="4"/>
  <c r="M82" i="4"/>
  <c r="M113" i="4"/>
  <c r="M103" i="4"/>
  <c r="M67" i="4"/>
  <c r="M111" i="4"/>
  <c r="M3" i="4"/>
  <c r="M92" i="4"/>
  <c r="M85" i="4"/>
  <c r="M138" i="4"/>
  <c r="M13" i="4"/>
  <c r="M115" i="4"/>
  <c r="M108" i="4"/>
  <c r="M75" i="4"/>
  <c r="M91" i="4"/>
  <c r="M58" i="4"/>
  <c r="M101" i="4"/>
  <c r="M100" i="4"/>
  <c r="M80" i="4"/>
  <c r="M136" i="4"/>
  <c r="M10" i="4"/>
  <c r="M96" i="4"/>
  <c r="M125" i="4"/>
  <c r="M16" i="4"/>
  <c r="M71" i="4"/>
  <c r="M124" i="4"/>
  <c r="M122" i="4"/>
  <c r="M102" i="4"/>
  <c r="M95" i="4"/>
  <c r="M62" i="4"/>
  <c r="M11" i="4"/>
  <c r="M89" i="4"/>
  <c r="M133" i="4"/>
  <c r="M88" i="4"/>
  <c r="M9" i="4"/>
  <c r="M59" i="4"/>
  <c r="M112" i="4"/>
  <c r="M110" i="4"/>
  <c r="M5" i="4"/>
  <c r="M76" i="4"/>
  <c r="M120" i="4"/>
  <c r="M87" i="4"/>
  <c r="M131" i="4"/>
  <c r="M7" i="4"/>
  <c r="M130" i="4"/>
  <c r="M6" i="4"/>
  <c r="M105" i="4"/>
  <c r="M109" i="4"/>
  <c r="M77" i="4"/>
  <c r="M70" i="4"/>
  <c r="M69" i="4"/>
  <c r="M68" i="4"/>
  <c r="M78" i="4"/>
  <c r="M119" i="4"/>
  <c r="M118" i="4"/>
  <c r="M93" i="4"/>
  <c r="M65" i="4"/>
  <c r="M84" i="4"/>
  <c r="M137" i="4"/>
  <c r="M61" i="4"/>
  <c r="M15" i="4"/>
  <c r="M90" i="4"/>
  <c r="M107" i="4"/>
  <c r="V1" i="4"/>
  <c r="W1" i="4" s="1"/>
  <c r="W2" i="4" s="1"/>
  <c r="V7" i="3" s="1"/>
  <c r="L189" i="4" l="1"/>
  <c r="L327" i="4"/>
  <c r="L280" i="4"/>
  <c r="L198" i="4"/>
  <c r="N244" i="4"/>
  <c r="N327" i="4"/>
  <c r="L284" i="4"/>
  <c r="N331" i="4"/>
  <c r="L239" i="4"/>
  <c r="L220" i="4"/>
  <c r="L264" i="4"/>
  <c r="N226" i="4"/>
  <c r="L216" i="4"/>
  <c r="L252" i="4"/>
  <c r="N313" i="4"/>
  <c r="L276" i="4"/>
  <c r="N245" i="4"/>
  <c r="L302" i="4"/>
  <c r="L229" i="4"/>
  <c r="N208" i="4"/>
  <c r="L306" i="4"/>
  <c r="N298" i="4"/>
  <c r="N276" i="4"/>
  <c r="N279" i="4"/>
  <c r="N309" i="4"/>
  <c r="N214" i="4"/>
  <c r="L226" i="4"/>
  <c r="L312" i="4"/>
  <c r="N269" i="4"/>
  <c r="N287" i="4"/>
  <c r="L210" i="4"/>
  <c r="N306" i="4"/>
  <c r="N316" i="4"/>
  <c r="L268" i="4"/>
  <c r="L332" i="4"/>
  <c r="L291" i="4"/>
  <c r="L225" i="4"/>
  <c r="L206" i="4"/>
  <c r="L250" i="4"/>
  <c r="N218" i="4"/>
  <c r="N314" i="4"/>
  <c r="N239" i="4"/>
  <c r="N258" i="4"/>
  <c r="N253" i="4"/>
  <c r="N232" i="4"/>
  <c r="L212" i="4"/>
  <c r="N270" i="4"/>
  <c r="N332" i="4"/>
  <c r="N268" i="4"/>
  <c r="L285" i="4"/>
  <c r="L208" i="4"/>
  <c r="N328" i="4"/>
  <c r="N205" i="4"/>
  <c r="N200" i="4"/>
  <c r="N329" i="4"/>
  <c r="L262" i="4"/>
  <c r="N274" i="4"/>
  <c r="N259" i="4"/>
  <c r="L196" i="4"/>
  <c r="N267" i="4"/>
  <c r="L286" i="4"/>
  <c r="L324" i="4"/>
  <c r="N254" i="4"/>
  <c r="N238" i="4"/>
  <c r="N312" i="4"/>
  <c r="N299" i="4"/>
  <c r="L235" i="4"/>
  <c r="L272" i="4"/>
  <c r="L330" i="4"/>
  <c r="N223" i="4"/>
  <c r="L236" i="4"/>
  <c r="N228" i="4"/>
  <c r="L213" i="4"/>
  <c r="N319" i="4"/>
  <c r="N304" i="4"/>
  <c r="L295" i="4"/>
  <c r="N255" i="4"/>
  <c r="L242" i="4"/>
  <c r="N261" i="4"/>
  <c r="L289" i="4"/>
  <c r="N322" i="4"/>
  <c r="N227" i="4"/>
  <c r="N243" i="4"/>
  <c r="L207" i="4"/>
  <c r="N294" i="4"/>
  <c r="L310" i="4"/>
  <c r="N321" i="4"/>
  <c r="N288" i="4"/>
  <c r="N307" i="4"/>
  <c r="L315" i="4"/>
  <c r="L282" i="4"/>
  <c r="L328" i="4"/>
  <c r="N317" i="4"/>
  <c r="L223" i="4"/>
  <c r="L260" i="4"/>
  <c r="L300" i="4"/>
  <c r="L171" i="4"/>
  <c r="L267" i="4"/>
  <c r="L238" i="4"/>
  <c r="N217" i="4"/>
  <c r="N282" i="4"/>
  <c r="N320" i="4"/>
  <c r="L301" i="4"/>
  <c r="L265" i="4"/>
  <c r="N212" i="4"/>
  <c r="N315" i="4"/>
  <c r="N236" i="4"/>
  <c r="N308" i="4"/>
  <c r="N296" i="4"/>
  <c r="N292" i="4"/>
  <c r="N146" i="4"/>
  <c r="L197" i="4"/>
  <c r="L309" i="4"/>
  <c r="L270" i="4"/>
  <c r="N333" i="4"/>
  <c r="N290" i="4"/>
  <c r="N219" i="4"/>
  <c r="L237" i="4"/>
  <c r="N272" i="4"/>
  <c r="L275" i="4"/>
  <c r="N237" i="4"/>
  <c r="L234" i="4"/>
  <c r="N286" i="4"/>
  <c r="L228" i="4"/>
  <c r="L261" i="4"/>
  <c r="N225" i="4"/>
  <c r="N178" i="4"/>
  <c r="L271" i="4"/>
  <c r="N260" i="4"/>
  <c r="L219" i="4"/>
  <c r="L329" i="4"/>
  <c r="L304" i="4"/>
  <c r="L323" i="4"/>
  <c r="L322" i="4"/>
  <c r="L331" i="4"/>
  <c r="L319" i="4"/>
  <c r="N247" i="4"/>
  <c r="L303" i="4"/>
  <c r="N263" i="4"/>
  <c r="N297" i="4"/>
  <c r="N222" i="4"/>
  <c r="N273" i="4"/>
  <c r="N264" i="4"/>
  <c r="L217" i="4"/>
  <c r="N293" i="4"/>
  <c r="N295" i="4"/>
  <c r="N215" i="4"/>
  <c r="N229" i="4"/>
  <c r="N249" i="4"/>
  <c r="N326" i="4"/>
  <c r="N289" i="4"/>
  <c r="L307" i="4"/>
  <c r="L150" i="4"/>
  <c r="N265" i="4"/>
  <c r="L281" i="4"/>
  <c r="N311" i="4"/>
  <c r="L200" i="4"/>
  <c r="L199" i="4"/>
  <c r="N285" i="4"/>
  <c r="L158" i="4"/>
  <c r="L243" i="4"/>
  <c r="L259" i="4"/>
  <c r="N216" i="4"/>
  <c r="N230" i="4"/>
  <c r="L218" i="4"/>
  <c r="L273" i="4"/>
  <c r="N318" i="4"/>
  <c r="N251" i="4"/>
  <c r="L211" i="4"/>
  <c r="L317" i="4"/>
  <c r="L249" i="4"/>
  <c r="N234" i="4"/>
  <c r="N203" i="4"/>
  <c r="L314" i="4"/>
  <c r="N291" i="4"/>
  <c r="L326" i="4"/>
  <c r="N224" i="4"/>
  <c r="L283" i="4"/>
  <c r="N246" i="4"/>
  <c r="N256" i="4"/>
  <c r="N199" i="4"/>
  <c r="N248" i="4"/>
  <c r="L230" i="4"/>
  <c r="L255" i="4"/>
  <c r="L232" i="4"/>
  <c r="L293" i="4"/>
  <c r="N281" i="4"/>
  <c r="N235" i="4"/>
  <c r="N210" i="4"/>
  <c r="N207" i="4"/>
  <c r="N167" i="4"/>
  <c r="L203" i="4"/>
  <c r="N310" i="4"/>
  <c r="N277" i="4"/>
  <c r="L325" i="4"/>
  <c r="L274" i="4"/>
  <c r="L287" i="4"/>
  <c r="N325" i="4"/>
  <c r="N302" i="4"/>
  <c r="L247" i="4"/>
  <c r="N303" i="4"/>
  <c r="L333" i="4"/>
  <c r="N305" i="4"/>
  <c r="N283" i="4"/>
  <c r="N330" i="4"/>
  <c r="L240" i="4"/>
  <c r="N300" i="4"/>
  <c r="N240" i="4"/>
  <c r="N301" i="4"/>
  <c r="L277" i="4"/>
  <c r="N271" i="4"/>
  <c r="N280" i="4"/>
  <c r="N278" i="4"/>
  <c r="L278" i="4"/>
  <c r="N221" i="4"/>
  <c r="L321" i="4"/>
  <c r="L244" i="4"/>
  <c r="L245" i="4"/>
  <c r="L214" i="4"/>
  <c r="N266" i="4"/>
  <c r="L256" i="4"/>
  <c r="N202" i="4"/>
  <c r="L279" i="4"/>
  <c r="N323" i="4"/>
  <c r="L178" i="4"/>
  <c r="L201" i="4"/>
  <c r="L248" i="4"/>
  <c r="L246" i="4"/>
  <c r="N242" i="4"/>
  <c r="N209" i="4"/>
  <c r="L253" i="4"/>
  <c r="N220" i="4"/>
  <c r="L297" i="4"/>
  <c r="L258" i="4"/>
  <c r="L313" i="4"/>
  <c r="L221" i="4"/>
  <c r="N231" i="4"/>
  <c r="L202" i="4"/>
  <c r="N206" i="4"/>
  <c r="L296" i="4"/>
  <c r="L257" i="4"/>
  <c r="N250" i="4"/>
  <c r="L231" i="4"/>
  <c r="N241" i="4"/>
  <c r="N262" i="4"/>
  <c r="N324" i="4"/>
  <c r="L204" i="4"/>
  <c r="N197" i="4"/>
  <c r="N233" i="4"/>
  <c r="L215" i="4"/>
  <c r="N196" i="4"/>
  <c r="L195" i="4"/>
  <c r="L149" i="4"/>
  <c r="L209" i="4"/>
  <c r="L320" i="4"/>
  <c r="N252" i="4"/>
  <c r="L227" i="4"/>
  <c r="L292" i="4"/>
  <c r="L311" i="4"/>
  <c r="L288" i="4"/>
  <c r="N201" i="4"/>
  <c r="N198" i="4"/>
  <c r="N195" i="4"/>
  <c r="L224" i="4"/>
  <c r="L266" i="4"/>
  <c r="N284" i="4"/>
  <c r="N275" i="4"/>
  <c r="N204" i="4"/>
  <c r="L305" i="4"/>
  <c r="L290" i="4"/>
  <c r="L316" i="4"/>
  <c r="L299" i="4"/>
  <c r="L241" i="4"/>
  <c r="L205" i="4"/>
  <c r="L263" i="4"/>
  <c r="N257" i="4"/>
  <c r="L233" i="4"/>
  <c r="L222" i="4"/>
  <c r="L298" i="4"/>
  <c r="L318" i="4"/>
  <c r="L251" i="4"/>
  <c r="L254" i="4"/>
  <c r="L269" i="4"/>
  <c r="N213" i="4"/>
  <c r="N211" i="4"/>
  <c r="L308" i="4"/>
  <c r="N148" i="4"/>
  <c r="L179" i="4"/>
  <c r="L193" i="4"/>
  <c r="N153" i="4"/>
  <c r="N189" i="4"/>
  <c r="L180" i="4"/>
  <c r="L187" i="4"/>
  <c r="N150" i="4"/>
  <c r="L177" i="4"/>
  <c r="N156" i="4"/>
  <c r="N192" i="4"/>
  <c r="L176" i="4"/>
  <c r="N170" i="4"/>
  <c r="N172" i="4"/>
  <c r="L190" i="4"/>
  <c r="N187" i="4"/>
  <c r="L157" i="4"/>
  <c r="N175" i="4"/>
  <c r="L152" i="4"/>
  <c r="L188" i="4"/>
  <c r="L163" i="4"/>
  <c r="N174" i="4"/>
  <c r="N193" i="4"/>
  <c r="N145" i="4"/>
  <c r="N179" i="4"/>
  <c r="L159" i="4"/>
  <c r="N183" i="4"/>
  <c r="N176" i="4"/>
  <c r="L182" i="4"/>
  <c r="L175" i="4"/>
  <c r="N184" i="4"/>
  <c r="L169" i="4"/>
  <c r="L161" i="4"/>
  <c r="N149" i="4"/>
  <c r="N161" i="4"/>
  <c r="N185" i="4"/>
  <c r="N158" i="4"/>
  <c r="N182" i="4"/>
  <c r="N155" i="4"/>
  <c r="L156" i="4"/>
  <c r="L173" i="4"/>
  <c r="L148" i="4"/>
  <c r="N147" i="4"/>
  <c r="N188" i="4"/>
  <c r="N180" i="4"/>
  <c r="N154" i="4"/>
  <c r="L154" i="4"/>
  <c r="N157" i="4"/>
  <c r="L174" i="4"/>
  <c r="L155" i="4"/>
  <c r="L168" i="4"/>
  <c r="N152" i="4"/>
  <c r="N181" i="4"/>
  <c r="L143" i="4"/>
  <c r="L151" i="4"/>
  <c r="L185" i="4"/>
  <c r="N163" i="4"/>
  <c r="L184" i="4"/>
  <c r="N165" i="4"/>
  <c r="L181" i="4"/>
  <c r="L191" i="4"/>
  <c r="N142" i="4"/>
  <c r="N166" i="4"/>
  <c r="N177" i="4"/>
  <c r="L165" i="4"/>
  <c r="N194" i="4"/>
  <c r="N169" i="4"/>
  <c r="L167" i="4"/>
  <c r="L147" i="4"/>
  <c r="N144" i="4"/>
  <c r="N159" i="4"/>
  <c r="L160" i="4"/>
  <c r="N143" i="4"/>
  <c r="L153" i="4"/>
  <c r="L162" i="4"/>
  <c r="L146" i="4"/>
  <c r="L170" i="4"/>
  <c r="N151" i="4"/>
  <c r="L183" i="4"/>
  <c r="N171" i="4"/>
  <c r="N186" i="4"/>
  <c r="L145" i="4"/>
  <c r="L164" i="4"/>
  <c r="N160" i="4"/>
  <c r="N141" i="4"/>
  <c r="N173" i="4"/>
  <c r="N191" i="4"/>
  <c r="N164" i="4"/>
  <c r="N168" i="4"/>
  <c r="L144" i="4"/>
  <c r="L192" i="4"/>
  <c r="L186" i="4"/>
  <c r="L141" i="4"/>
  <c r="L142" i="4"/>
  <c r="N190" i="4"/>
  <c r="L172" i="4"/>
  <c r="L166" i="4"/>
  <c r="N162" i="4"/>
  <c r="L194" i="4"/>
  <c r="L334" i="4"/>
  <c r="N334" i="4"/>
  <c r="G1" i="1"/>
  <c r="N2" i="4"/>
  <c r="H14" i="3" s="1"/>
  <c r="AC9" i="4"/>
  <c r="AB10" i="4"/>
  <c r="Z9" i="4"/>
  <c r="N95" i="4"/>
  <c r="N26" i="4"/>
  <c r="H38" i="3" s="1"/>
  <c r="N94" i="4"/>
  <c r="N139" i="4"/>
  <c r="L80" i="4"/>
  <c r="N53" i="4"/>
  <c r="N76" i="4"/>
  <c r="N49" i="4"/>
  <c r="N22" i="4"/>
  <c r="H34" i="3" s="1"/>
  <c r="N20" i="4"/>
  <c r="H32" i="3" s="1"/>
  <c r="N47" i="4"/>
  <c r="N105" i="4"/>
  <c r="N97" i="4"/>
  <c r="N79" i="4"/>
  <c r="N27" i="4"/>
  <c r="Q14" i="3" s="1"/>
  <c r="N124" i="4"/>
  <c r="L19" i="4"/>
  <c r="C31" i="3" s="1"/>
  <c r="L39" i="4"/>
  <c r="L26" i="3" s="1"/>
  <c r="L9" i="4"/>
  <c r="C21" i="3" s="1"/>
  <c r="L52" i="4"/>
  <c r="L6" i="4"/>
  <c r="C18" i="3" s="1"/>
  <c r="L20" i="4"/>
  <c r="C32" i="3" s="1"/>
  <c r="N121" i="4"/>
  <c r="N68" i="4"/>
  <c r="N126" i="4"/>
  <c r="L117" i="4"/>
  <c r="N82" i="4"/>
  <c r="N28" i="4"/>
  <c r="Q15" i="3" s="1"/>
  <c r="N119" i="4"/>
  <c r="N51" i="4"/>
  <c r="N50" i="4"/>
  <c r="N31" i="4"/>
  <c r="N90" i="4"/>
  <c r="N75" i="4"/>
  <c r="L136" i="4"/>
  <c r="L140" i="4"/>
  <c r="L130" i="4"/>
  <c r="N7" i="4"/>
  <c r="H19" i="3" s="1"/>
  <c r="N73" i="4"/>
  <c r="N19" i="4"/>
  <c r="H31" i="3" s="1"/>
  <c r="N123" i="4"/>
  <c r="N138" i="4"/>
  <c r="N129" i="4"/>
  <c r="N110" i="4"/>
  <c r="N140" i="4"/>
  <c r="N99" i="4"/>
  <c r="N81" i="4"/>
  <c r="N29" i="4"/>
  <c r="N39" i="4"/>
  <c r="N61" i="4"/>
  <c r="L5" i="4"/>
  <c r="C17" i="3" s="1"/>
  <c r="N63" i="4"/>
  <c r="N135" i="4"/>
  <c r="N131" i="4"/>
  <c r="N15" i="4"/>
  <c r="H27" i="3" s="1"/>
  <c r="N92" i="4"/>
  <c r="N107" i="4"/>
  <c r="N52" i="4"/>
  <c r="N54" i="4"/>
  <c r="N33" i="4"/>
  <c r="L24" i="4"/>
  <c r="C36" i="3" s="1"/>
  <c r="L27" i="4"/>
  <c r="L14" i="3" s="1"/>
  <c r="L38" i="4"/>
  <c r="L25" i="3" s="1"/>
  <c r="N78" i="4"/>
  <c r="N134" i="4"/>
  <c r="N71" i="4"/>
  <c r="N57" i="4"/>
  <c r="N100" i="4"/>
  <c r="N70" i="4"/>
  <c r="N65" i="4"/>
  <c r="N133" i="4"/>
  <c r="N5" i="4"/>
  <c r="H17" i="3" s="1"/>
  <c r="N86" i="4"/>
  <c r="N34" i="4"/>
  <c r="N98" i="4"/>
  <c r="N72" i="4"/>
  <c r="N38" i="4"/>
  <c r="N24" i="4"/>
  <c r="H36" i="3" s="1"/>
  <c r="N136" i="4"/>
  <c r="N109" i="4"/>
  <c r="N88" i="4"/>
  <c r="N84" i="4"/>
  <c r="N104" i="4"/>
  <c r="N96" i="4"/>
  <c r="N106" i="4"/>
  <c r="N18" i="4"/>
  <c r="H30" i="3" s="1"/>
  <c r="N3" i="4"/>
  <c r="H15" i="3" s="1"/>
  <c r="N62" i="4"/>
  <c r="N60" i="4"/>
  <c r="N4" i="4"/>
  <c r="H16" i="3" s="1"/>
  <c r="N120" i="4"/>
  <c r="N93" i="4"/>
  <c r="N77" i="4"/>
  <c r="N128" i="4"/>
  <c r="L92" i="4"/>
  <c r="L70" i="4"/>
  <c r="N36" i="4"/>
  <c r="N59" i="4"/>
  <c r="N102" i="4"/>
  <c r="N14" i="4"/>
  <c r="H26" i="3" s="1"/>
  <c r="N46" i="4"/>
  <c r="N25" i="4"/>
  <c r="H37" i="3" s="1"/>
  <c r="L58" i="4"/>
  <c r="L114" i="4"/>
  <c r="L84" i="4"/>
  <c r="L64" i="4"/>
  <c r="N40" i="4"/>
  <c r="N9" i="4"/>
  <c r="H21" i="3" s="1"/>
  <c r="N45" i="4"/>
  <c r="N66" i="4"/>
  <c r="N12" i="4"/>
  <c r="H24" i="3" s="1"/>
  <c r="N44" i="4"/>
  <c r="N91" i="4"/>
  <c r="N108" i="4"/>
  <c r="N125" i="4"/>
  <c r="N11" i="4"/>
  <c r="H23" i="3" s="1"/>
  <c r="N41" i="4"/>
  <c r="N55" i="4"/>
  <c r="N89" i="4"/>
  <c r="N111" i="4"/>
  <c r="N42" i="4"/>
  <c r="N17" i="4"/>
  <c r="H29" i="3" s="1"/>
  <c r="N137" i="4"/>
  <c r="L112" i="4"/>
  <c r="L35" i="4"/>
  <c r="L22" i="3" s="1"/>
  <c r="L30" i="4"/>
  <c r="L17" i="3" s="1"/>
  <c r="L135" i="4"/>
  <c r="L18" i="4"/>
  <c r="C30" i="3" s="1"/>
  <c r="N114" i="4"/>
  <c r="N64" i="4"/>
  <c r="N101" i="4"/>
  <c r="L43" i="4"/>
  <c r="L30" i="3" s="1"/>
  <c r="N118" i="4"/>
  <c r="N13" i="4"/>
  <c r="H25" i="3" s="1"/>
  <c r="N67" i="4"/>
  <c r="N127" i="4"/>
  <c r="N30" i="4"/>
  <c r="N58" i="4"/>
  <c r="N43" i="4"/>
  <c r="N16" i="4"/>
  <c r="H28" i="3" s="1"/>
  <c r="N132" i="4"/>
  <c r="N103" i="4"/>
  <c r="N83" i="4"/>
  <c r="N48" i="4"/>
  <c r="N116" i="4"/>
  <c r="N112" i="4"/>
  <c r="L127" i="4"/>
  <c r="L90" i="4"/>
  <c r="N113" i="4"/>
  <c r="N130" i="4"/>
  <c r="N56" i="4"/>
  <c r="N69" i="4"/>
  <c r="L124" i="4"/>
  <c r="N80" i="4"/>
  <c r="N85" i="4"/>
  <c r="N35" i="4"/>
  <c r="N6" i="4"/>
  <c r="H18" i="3" s="1"/>
  <c r="L41" i="4"/>
  <c r="L28" i="3" s="1"/>
  <c r="N23" i="4"/>
  <c r="H35" i="3" s="1"/>
  <c r="N32" i="4"/>
  <c r="N74" i="4"/>
  <c r="N10" i="4"/>
  <c r="H22" i="3" s="1"/>
  <c r="N117" i="4"/>
  <c r="N115" i="4"/>
  <c r="N37" i="4"/>
  <c r="N8" i="4"/>
  <c r="H20" i="3" s="1"/>
  <c r="N21" i="4"/>
  <c r="H33" i="3" s="1"/>
  <c r="N122" i="4"/>
  <c r="N87" i="4"/>
  <c r="L46" i="4"/>
  <c r="L33" i="3" s="1"/>
  <c r="L102" i="4"/>
  <c r="L91" i="4"/>
  <c r="L77" i="4"/>
  <c r="L123" i="4"/>
  <c r="N335" i="4"/>
  <c r="L335" i="4"/>
  <c r="L75" i="4"/>
  <c r="L67" i="4"/>
  <c r="L96" i="4"/>
  <c r="L56" i="4"/>
  <c r="L25" i="4"/>
  <c r="C37" i="3" s="1"/>
  <c r="L4" i="4"/>
  <c r="C16" i="3" s="1"/>
  <c r="L108" i="4"/>
  <c r="L69" i="4"/>
  <c r="L76" i="4"/>
  <c r="L104" i="4"/>
  <c r="L15" i="4"/>
  <c r="C27" i="3" s="1"/>
  <c r="L95" i="4"/>
  <c r="L79" i="4"/>
  <c r="L132" i="4"/>
  <c r="L37" i="4"/>
  <c r="L24" i="3" s="1"/>
  <c r="L65" i="4"/>
  <c r="L23" i="4"/>
  <c r="C35" i="3" s="1"/>
  <c r="L53" i="4"/>
  <c r="L121" i="4"/>
  <c r="L16" i="4"/>
  <c r="C28" i="3" s="1"/>
  <c r="L88" i="4"/>
  <c r="L33" i="4"/>
  <c r="L20" i="3" s="1"/>
  <c r="L8" i="4"/>
  <c r="C20" i="3" s="1"/>
  <c r="L109" i="4"/>
  <c r="L131" i="4"/>
  <c r="L118" i="4"/>
  <c r="L126" i="4"/>
  <c r="L106" i="4"/>
  <c r="L10" i="4"/>
  <c r="C22" i="3" s="1"/>
  <c r="L36" i="4"/>
  <c r="L23" i="3" s="1"/>
  <c r="L122" i="4"/>
  <c r="L17" i="4"/>
  <c r="C29" i="3" s="1"/>
  <c r="L82" i="4"/>
  <c r="L31" i="4"/>
  <c r="L18" i="3" s="1"/>
  <c r="L72" i="4"/>
  <c r="L139" i="4"/>
  <c r="L26" i="4"/>
  <c r="C38" i="3" s="1"/>
  <c r="L51" i="4"/>
  <c r="L66" i="4"/>
  <c r="L115" i="4"/>
  <c r="L86" i="4"/>
  <c r="L138" i="4"/>
  <c r="L113" i="4"/>
  <c r="L116" i="4"/>
  <c r="L54" i="4"/>
  <c r="L120" i="4"/>
  <c r="L50" i="4"/>
  <c r="L37" i="3" s="1"/>
  <c r="L22" i="4"/>
  <c r="C34" i="3" s="1"/>
  <c r="L74" i="4"/>
  <c r="L107" i="4"/>
  <c r="L78" i="4"/>
  <c r="L47" i="4"/>
  <c r="L34" i="3" s="1"/>
  <c r="L14" i="4"/>
  <c r="C26" i="3" s="1"/>
  <c r="L99" i="4"/>
  <c r="L125" i="4"/>
  <c r="L11" i="4"/>
  <c r="C23" i="3" s="1"/>
  <c r="L137" i="4"/>
  <c r="L29" i="4"/>
  <c r="L16" i="3" s="1"/>
  <c r="L133" i="4"/>
  <c r="L129" i="4"/>
  <c r="L13" i="4"/>
  <c r="C25" i="3" s="1"/>
  <c r="L28" i="4"/>
  <c r="L15" i="3" s="1"/>
  <c r="L42" i="4"/>
  <c r="L29" i="3" s="1"/>
  <c r="L61" i="4"/>
  <c r="L89" i="4"/>
  <c r="L134" i="4"/>
  <c r="L49" i="4"/>
  <c r="L36" i="3" s="1"/>
  <c r="L119" i="4"/>
  <c r="L87" i="4"/>
  <c r="L48" i="4"/>
  <c r="L35" i="3" s="1"/>
  <c r="L68" i="4"/>
  <c r="L81" i="4"/>
  <c r="L63" i="4"/>
  <c r="L97" i="4"/>
  <c r="L21" i="4"/>
  <c r="C33" i="3" s="1"/>
  <c r="L45" i="4"/>
  <c r="L32" i="3" s="1"/>
  <c r="L98" i="4"/>
  <c r="L105" i="4"/>
  <c r="L103" i="4"/>
  <c r="L128" i="4"/>
  <c r="L59" i="4"/>
  <c r="L55" i="4"/>
  <c r="L57" i="4"/>
  <c r="L101" i="4"/>
  <c r="L71" i="4"/>
  <c r="L85" i="4"/>
  <c r="L3" i="4"/>
  <c r="C15" i="3" s="1"/>
  <c r="L111" i="4"/>
  <c r="L83" i="4"/>
  <c r="L60" i="4"/>
  <c r="L44" i="4"/>
  <c r="L31" i="3" s="1"/>
  <c r="L93" i="4"/>
  <c r="L73" i="4"/>
  <c r="L100" i="4"/>
  <c r="L7" i="4"/>
  <c r="C19" i="3" s="1"/>
  <c r="L94" i="4"/>
  <c r="L32" i="4"/>
  <c r="L19" i="3" s="1"/>
  <c r="L2" i="4"/>
  <c r="C14" i="3" s="1"/>
  <c r="L62" i="4"/>
  <c r="L12" i="4"/>
  <c r="C24" i="3" s="1"/>
  <c r="L110" i="4"/>
  <c r="L34" i="4"/>
  <c r="L21" i="3" s="1"/>
  <c r="L40" i="4"/>
  <c r="L27" i="3" s="1"/>
  <c r="X25" i="4"/>
  <c r="T8" i="3" s="1"/>
  <c r="I2" i="1"/>
  <c r="P8" i="3"/>
  <c r="Q38" i="3"/>
  <c r="T7" i="3" s="1"/>
  <c r="AC10" i="4" l="1"/>
  <c r="Z10" i="4"/>
  <c r="AB11" i="4"/>
  <c r="Q16" i="3"/>
  <c r="AC11" i="4" l="1"/>
  <c r="Z11" i="4"/>
  <c r="AB12" i="4"/>
  <c r="Q17" i="3"/>
  <c r="AC12" i="4" l="1"/>
  <c r="Z12" i="4"/>
  <c r="AB13" i="4"/>
  <c r="Q18" i="3"/>
  <c r="AC13" i="4" l="1"/>
  <c r="AB14" i="4"/>
  <c r="Z13" i="4"/>
  <c r="Q19" i="3"/>
  <c r="AC14" i="4" l="1"/>
  <c r="Z14" i="4"/>
  <c r="AB15" i="4"/>
  <c r="Q20" i="3"/>
  <c r="AC15" i="4" l="1"/>
  <c r="AB16" i="4"/>
  <c r="Z15" i="4"/>
  <c r="Q21" i="3"/>
  <c r="AC16" i="4" l="1"/>
  <c r="AB17" i="4"/>
  <c r="Z16" i="4"/>
  <c r="Q22" i="3"/>
  <c r="AC17" i="4" l="1"/>
  <c r="AB18" i="4"/>
  <c r="Z17" i="4"/>
  <c r="Q23" i="3"/>
  <c r="AC18" i="4" l="1"/>
  <c r="AB19" i="4"/>
  <c r="Z18" i="4"/>
  <c r="Q24" i="3"/>
  <c r="AC19" i="4" l="1"/>
  <c r="AB20" i="4"/>
  <c r="Z19" i="4"/>
  <c r="Q25" i="3"/>
  <c r="AC20" i="4" l="1"/>
  <c r="AB21" i="4"/>
  <c r="Z20" i="4"/>
  <c r="Q26" i="3"/>
  <c r="AC21" i="4" l="1"/>
  <c r="AB22" i="4"/>
  <c r="Z21" i="4"/>
  <c r="Q27" i="3"/>
  <c r="AC22" i="4" l="1"/>
  <c r="AB23" i="4"/>
  <c r="Z22" i="4"/>
  <c r="Q28" i="3"/>
  <c r="AC23" i="4" l="1"/>
  <c r="AB24" i="4"/>
  <c r="Z23" i="4"/>
  <c r="Q29" i="3"/>
  <c r="AC24" i="4" l="1"/>
  <c r="Z24" i="4"/>
  <c r="AB25" i="4"/>
  <c r="Q30" i="3"/>
  <c r="AC25" i="4" l="1"/>
  <c r="Z25" i="4"/>
  <c r="AB26" i="4"/>
  <c r="Q31" i="3"/>
  <c r="AC26" i="4" l="1"/>
  <c r="AB27" i="4"/>
  <c r="Z26" i="4"/>
  <c r="Q32" i="3"/>
  <c r="AC27" i="4" l="1"/>
  <c r="Z27" i="4"/>
  <c r="AB28" i="4"/>
  <c r="Q33" i="3"/>
  <c r="AC28" i="4" l="1"/>
  <c r="Z28" i="4"/>
  <c r="AB29" i="4"/>
  <c r="Q34" i="3"/>
  <c r="AC29" i="4" l="1"/>
  <c r="Z29" i="4"/>
  <c r="AB30" i="4"/>
  <c r="Q35" i="3"/>
  <c r="AC30" i="4" l="1"/>
  <c r="AB31" i="4"/>
  <c r="Z30" i="4"/>
  <c r="Q36" i="3"/>
  <c r="AC31" i="4" l="1"/>
  <c r="AB32" i="4"/>
  <c r="Z31" i="4"/>
  <c r="Q37" i="3"/>
  <c r="AC32" i="4" l="1"/>
  <c r="Z32" i="4"/>
  <c r="AB33" i="4"/>
  <c r="AC33" i="4" l="1"/>
  <c r="Z33" i="4"/>
  <c r="AB34" i="4"/>
  <c r="AC34" i="4" l="1"/>
  <c r="Z34" i="4"/>
  <c r="AB35" i="4"/>
  <c r="AC35" i="4" l="1"/>
  <c r="Z35" i="4"/>
  <c r="AB36" i="4"/>
  <c r="AC36" i="4" l="1"/>
  <c r="Z36" i="4"/>
  <c r="AB37" i="4"/>
  <c r="AC37" i="4" l="1"/>
  <c r="Z37" i="4"/>
  <c r="AB38" i="4"/>
  <c r="AC38" i="4" l="1"/>
  <c r="Z38" i="4"/>
  <c r="AB39" i="4"/>
  <c r="AC39" i="4" l="1"/>
  <c r="Z39" i="4"/>
  <c r="AB40" i="4"/>
  <c r="AC40" i="4" l="1"/>
  <c r="Z40" i="4"/>
  <c r="AB41" i="4"/>
  <c r="AC41" i="4" l="1"/>
  <c r="Z41" i="4"/>
  <c r="AB42" i="4"/>
  <c r="AC42" i="4" l="1"/>
  <c r="Z42" i="4"/>
  <c r="AB43" i="4"/>
  <c r="AC43" i="4" l="1"/>
  <c r="AB44" i="4"/>
  <c r="Z43" i="4"/>
  <c r="AC44" i="4" l="1"/>
  <c r="Z44" i="4"/>
  <c r="AB45" i="4"/>
  <c r="AC45" i="4" l="1"/>
  <c r="AB46" i="4"/>
  <c r="Z45" i="4"/>
  <c r="AC46" i="4" l="1"/>
  <c r="Z46" i="4"/>
  <c r="AB47" i="4"/>
  <c r="AC47" i="4" l="1"/>
  <c r="Z47" i="4"/>
  <c r="AB48" i="4"/>
  <c r="AC48" i="4" l="1"/>
  <c r="AB49" i="4"/>
  <c r="Z48" i="4"/>
  <c r="AC49" i="4" l="1"/>
  <c r="AB50" i="4"/>
  <c r="Z49" i="4"/>
  <c r="AC50" i="4" l="1"/>
  <c r="Z50" i="4"/>
  <c r="AB51" i="4"/>
  <c r="AC51" i="4" l="1"/>
  <c r="Z51" i="4"/>
  <c r="AB52" i="4"/>
  <c r="AC52" i="4" l="1"/>
  <c r="Z52" i="4"/>
  <c r="AB53" i="4"/>
  <c r="AC53" i="4" l="1"/>
  <c r="Z53" i="4"/>
  <c r="AB54" i="4"/>
  <c r="AC54" i="4" l="1"/>
  <c r="AB55" i="4"/>
  <c r="Z54" i="4"/>
  <c r="AC55" i="4" l="1"/>
  <c r="AB56" i="4"/>
  <c r="Z55" i="4"/>
  <c r="AC56" i="4" l="1"/>
  <c r="Z56" i="4"/>
  <c r="AB57" i="4"/>
  <c r="AC57" i="4" l="1"/>
  <c r="AB58" i="4"/>
  <c r="Z57" i="4"/>
  <c r="AC58" i="4" l="1"/>
  <c r="Z58" i="4"/>
  <c r="AB59" i="4"/>
  <c r="AC59" i="4" l="1"/>
  <c r="Z59" i="4"/>
  <c r="AB60" i="4"/>
  <c r="AC60" i="4" l="1"/>
  <c r="Z60" i="4"/>
  <c r="AB61" i="4"/>
  <c r="AC61" i="4" l="1"/>
  <c r="Z61" i="4"/>
  <c r="AB62" i="4"/>
  <c r="AC62" i="4" l="1"/>
  <c r="AB63" i="4"/>
  <c r="Z62" i="4"/>
  <c r="AC63" i="4" l="1"/>
  <c r="AB64" i="4"/>
  <c r="Z63" i="4"/>
  <c r="AC64" i="4" l="1"/>
  <c r="Z64" i="4"/>
  <c r="AB65" i="4"/>
  <c r="AC65" i="4" l="1"/>
  <c r="Z65" i="4"/>
  <c r="AB66" i="4"/>
  <c r="AC66" i="4" l="1"/>
  <c r="AB67" i="4"/>
  <c r="Z66" i="4"/>
  <c r="AC67" i="4" l="1"/>
  <c r="AB68" i="4"/>
  <c r="Z67" i="4"/>
  <c r="AC68" i="4" l="1"/>
  <c r="AB69" i="4"/>
  <c r="Z68" i="4"/>
  <c r="AC69" i="4" l="1"/>
  <c r="AB70" i="4"/>
  <c r="Z69" i="4"/>
  <c r="AC70" i="4" l="1"/>
  <c r="AB71" i="4"/>
  <c r="Z70" i="4"/>
  <c r="AC71" i="4" l="1"/>
  <c r="AB72" i="4"/>
  <c r="Z71" i="4"/>
  <c r="AC72" i="4" l="1"/>
  <c r="Z72" i="4"/>
  <c r="AB73" i="4"/>
  <c r="AC73" i="4" l="1"/>
  <c r="Z73" i="4"/>
  <c r="AB74" i="4"/>
  <c r="AC74" i="4" l="1"/>
  <c r="Z74" i="4"/>
  <c r="AB75" i="4"/>
  <c r="AC75" i="4" l="1"/>
  <c r="AB76" i="4"/>
  <c r="Z75" i="4"/>
  <c r="AC76" i="4" l="1"/>
  <c r="Z76" i="4"/>
  <c r="AB77" i="4"/>
  <c r="AC77" i="4" l="1"/>
  <c r="AB78" i="4"/>
  <c r="Z77" i="4"/>
  <c r="AC78" i="4" l="1"/>
  <c r="AB79" i="4"/>
  <c r="Z78" i="4"/>
  <c r="AC79" i="4" l="1"/>
  <c r="AB80" i="4"/>
  <c r="Z79" i="4"/>
  <c r="AC80" i="4" l="1"/>
  <c r="Z80" i="4"/>
  <c r="AB81" i="4"/>
  <c r="AC81" i="4" l="1"/>
  <c r="Z81" i="4"/>
  <c r="AB82" i="4"/>
  <c r="AC82" i="4" l="1"/>
  <c r="AB83" i="4"/>
  <c r="Z82" i="4"/>
  <c r="AC83" i="4" l="1"/>
  <c r="AB84" i="4"/>
  <c r="Z83" i="4"/>
  <c r="AC84" i="4" l="1"/>
  <c r="Z84" i="4"/>
  <c r="AB85" i="4"/>
  <c r="AC85" i="4" l="1"/>
  <c r="Z85" i="4"/>
  <c r="AB86" i="4"/>
  <c r="AC86" i="4" l="1"/>
  <c r="Z86" i="4"/>
  <c r="AB87" i="4"/>
  <c r="AC87" i="4" l="1"/>
  <c r="Z87" i="4"/>
  <c r="AB88" i="4"/>
  <c r="AC88" i="4" l="1"/>
  <c r="Z88" i="4"/>
  <c r="AB89" i="4"/>
  <c r="AC89" i="4" l="1"/>
  <c r="Z89" i="4"/>
  <c r="AB90" i="4"/>
  <c r="AC90" i="4" l="1"/>
  <c r="AB91" i="4"/>
  <c r="Z90" i="4"/>
  <c r="AC91" i="4" l="1"/>
  <c r="Z91" i="4"/>
  <c r="AB92" i="4"/>
  <c r="AC92" i="4" l="1"/>
  <c r="Z92" i="4"/>
  <c r="AB93" i="4"/>
  <c r="X5" i="4" l="1"/>
  <c r="AC93" i="4"/>
  <c r="AB94" i="4"/>
  <c r="Z93" i="4"/>
  <c r="AC94" i="4" l="1"/>
  <c r="AB95" i="4"/>
  <c r="Z94" i="4"/>
  <c r="AC95" i="4" l="1"/>
  <c r="Z95" i="4"/>
  <c r="AB96" i="4"/>
  <c r="AC96" i="4" l="1"/>
  <c r="Z96" i="4"/>
  <c r="AB97" i="4"/>
  <c r="AC97" i="4" l="1"/>
  <c r="Z97" i="4"/>
  <c r="AB98" i="4"/>
  <c r="AC98" i="4" l="1"/>
  <c r="AB99" i="4"/>
  <c r="Z98" i="4"/>
  <c r="AC99" i="4" l="1"/>
  <c r="Z99" i="4"/>
  <c r="AB100" i="4"/>
  <c r="AC100" i="4" l="1"/>
  <c r="Z100" i="4"/>
  <c r="AB101" i="4"/>
  <c r="AC101" i="4" l="1"/>
  <c r="Z101" i="4"/>
  <c r="AB102" i="4"/>
  <c r="AC102" i="4" l="1"/>
  <c r="Z102" i="4"/>
  <c r="AB103" i="4"/>
  <c r="AC103" i="4" l="1"/>
  <c r="AB104" i="4"/>
  <c r="Z103" i="4"/>
  <c r="AC104" i="4" l="1"/>
  <c r="Z104" i="4"/>
  <c r="AB105" i="4"/>
  <c r="AC105" i="4" l="1"/>
  <c r="AB106" i="4"/>
  <c r="Z105" i="4"/>
  <c r="AC106" i="4" l="1"/>
  <c r="AB107" i="4"/>
  <c r="Z106" i="4"/>
  <c r="AC107" i="4" l="1"/>
  <c r="AB108" i="4"/>
  <c r="Z107" i="4"/>
  <c r="AC108" i="4" l="1"/>
  <c r="Z108" i="4"/>
  <c r="AB109" i="4"/>
  <c r="AC109" i="4" l="1"/>
  <c r="Z109" i="4"/>
  <c r="AB110" i="4"/>
  <c r="AC110" i="4" l="1"/>
  <c r="Z110" i="4"/>
  <c r="AB111" i="4"/>
  <c r="AC111" i="4" l="1"/>
  <c r="AB112" i="4"/>
  <c r="Z111" i="4"/>
  <c r="AC112" i="4" l="1"/>
  <c r="Z112" i="4"/>
  <c r="AB113" i="4"/>
  <c r="AC113" i="4" l="1"/>
  <c r="AB114" i="4"/>
  <c r="Z113" i="4"/>
  <c r="AC114" i="4" l="1"/>
  <c r="AB115" i="4"/>
  <c r="Z114" i="4"/>
  <c r="AC115" i="4" l="1"/>
  <c r="AB116" i="4"/>
  <c r="Z115" i="4"/>
  <c r="AC116" i="4" l="1"/>
  <c r="Z116" i="4"/>
  <c r="AB117" i="4"/>
  <c r="AC117" i="4" l="1"/>
  <c r="Z117" i="4"/>
  <c r="AB118" i="4"/>
  <c r="AC118" i="4" l="1"/>
  <c r="Z118" i="4"/>
  <c r="AB119" i="4"/>
  <c r="AC119" i="4" l="1"/>
  <c r="Z119" i="4"/>
  <c r="AB120" i="4"/>
  <c r="AC120" i="4" l="1"/>
  <c r="AB121" i="4"/>
  <c r="Z120" i="4"/>
  <c r="AC121" i="4" l="1"/>
  <c r="Z121" i="4"/>
  <c r="AB122" i="4"/>
  <c r="AC122" i="4" l="1"/>
  <c r="Z122" i="4"/>
  <c r="AB123" i="4"/>
  <c r="AC123" i="4" l="1"/>
  <c r="Z123" i="4"/>
  <c r="AB124" i="4"/>
  <c r="AC124" i="4" l="1"/>
  <c r="Z124" i="4"/>
  <c r="AB125" i="4"/>
  <c r="AC125" i="4" l="1"/>
  <c r="AB126" i="4"/>
  <c r="Z125" i="4"/>
  <c r="AC126" i="4" l="1"/>
  <c r="AB127" i="4"/>
  <c r="Z126" i="4"/>
  <c r="AC127" i="4" l="1"/>
  <c r="AB128" i="4"/>
  <c r="Z127" i="4"/>
  <c r="AC128" i="4" l="1"/>
  <c r="Z128" i="4"/>
  <c r="AB129" i="4"/>
  <c r="AC129" i="4" l="1"/>
  <c r="AB130" i="4"/>
  <c r="Z129" i="4"/>
  <c r="AC130" i="4" l="1"/>
  <c r="Z130" i="4"/>
  <c r="AB131" i="4"/>
  <c r="AC131" i="4" l="1"/>
  <c r="AB132" i="4"/>
  <c r="Z131" i="4"/>
  <c r="AC132" i="4" l="1"/>
  <c r="Z132" i="4"/>
  <c r="AB133" i="4"/>
  <c r="AC133" i="4" l="1"/>
  <c r="AB134" i="4"/>
  <c r="Z133" i="4"/>
  <c r="AC134" i="4" l="1"/>
  <c r="Z134" i="4"/>
  <c r="AB135" i="4"/>
  <c r="AC135" i="4" l="1"/>
  <c r="Z135" i="4"/>
  <c r="AB136" i="4"/>
  <c r="AC136" i="4" l="1"/>
  <c r="AB137" i="4"/>
  <c r="Z136" i="4"/>
  <c r="AC137" i="4" l="1"/>
  <c r="Z137" i="4"/>
  <c r="AB138" i="4"/>
  <c r="AC138" i="4" l="1"/>
  <c r="AB139" i="4"/>
  <c r="Z138" i="4"/>
  <c r="AC139" i="4" l="1"/>
  <c r="AB140" i="4"/>
  <c r="Z139" i="4"/>
  <c r="AC140" i="4" l="1"/>
  <c r="AB141" i="4"/>
  <c r="Z140" i="4"/>
  <c r="AC141" i="4" l="1"/>
  <c r="AB142" i="4"/>
  <c r="Z141" i="4"/>
  <c r="AC142" i="4" l="1"/>
  <c r="Z142" i="4"/>
  <c r="AB143" i="4"/>
  <c r="AC143" i="4" l="1"/>
  <c r="Z143" i="4"/>
  <c r="AB144" i="4"/>
  <c r="AC144" i="4" l="1"/>
  <c r="Z144" i="4"/>
  <c r="AB145" i="4"/>
  <c r="AB146" i="4" l="1"/>
  <c r="AC145" i="4"/>
  <c r="AB147" i="4" l="1"/>
  <c r="AC146" i="4"/>
  <c r="AB148" i="4" l="1"/>
  <c r="AC147" i="4"/>
  <c r="AC148" i="4" l="1"/>
  <c r="AB149" i="4"/>
  <c r="AC149" i="4" l="1"/>
  <c r="AB150" i="4"/>
  <c r="AC150" i="4" l="1"/>
  <c r="AB151" i="4"/>
  <c r="AB152" i="4" l="1"/>
  <c r="AC151" i="4"/>
  <c r="AC152" i="4" l="1"/>
  <c r="AB153" i="4"/>
  <c r="AC153" i="4" l="1"/>
  <c r="AB154" i="4"/>
  <c r="AB155" i="4" l="1"/>
  <c r="AC154" i="4"/>
  <c r="AB156" i="4" l="1"/>
  <c r="AC155" i="4"/>
  <c r="AC156" i="4" l="1"/>
  <c r="AB157" i="4"/>
  <c r="AC157" i="4" l="1"/>
  <c r="AB158" i="4"/>
  <c r="AB159" i="4" l="1"/>
  <c r="AC158" i="4"/>
  <c r="AB160" i="4" l="1"/>
  <c r="AC159" i="4"/>
  <c r="AC160" i="4" l="1"/>
  <c r="AB161" i="4"/>
  <c r="AC161" i="4" l="1"/>
  <c r="AB162" i="4"/>
  <c r="AB163" i="4" l="1"/>
  <c r="AC162" i="4"/>
  <c r="AB164" i="4" l="1"/>
  <c r="AC163" i="4"/>
  <c r="AC164" i="4" l="1"/>
  <c r="AB165" i="4"/>
  <c r="AC165" i="4" l="1"/>
  <c r="AB166" i="4"/>
  <c r="AB167" i="4" l="1"/>
  <c r="AC166" i="4"/>
  <c r="AB168" i="4" l="1"/>
  <c r="AC167" i="4"/>
  <c r="AC168" i="4" l="1"/>
  <c r="AB169" i="4"/>
  <c r="AC169" i="4" l="1"/>
  <c r="AB170" i="4"/>
  <c r="AB171" i="4" l="1"/>
  <c r="AC170" i="4"/>
  <c r="AB172" i="4" l="1"/>
  <c r="AC171" i="4"/>
  <c r="AC172" i="4" l="1"/>
  <c r="AB173" i="4"/>
  <c r="AC173" i="4" l="1"/>
  <c r="AB174" i="4"/>
  <c r="AB175" i="4" l="1"/>
  <c r="AC174" i="4"/>
  <c r="AB176" i="4" l="1"/>
  <c r="AC175" i="4"/>
  <c r="AB177" i="4" l="1"/>
  <c r="AC176" i="4"/>
  <c r="AC177" i="4" l="1"/>
  <c r="AB178" i="4"/>
  <c r="AB179" i="4" l="1"/>
  <c r="AC178" i="4"/>
  <c r="AB180" i="4" l="1"/>
  <c r="AC179" i="4"/>
  <c r="AC180" i="4" l="1"/>
  <c r="AB181" i="4"/>
  <c r="AC181" i="4" l="1"/>
  <c r="AB182" i="4"/>
  <c r="AB183" i="4" l="1"/>
  <c r="AC182" i="4"/>
  <c r="AB184" i="4" l="1"/>
  <c r="X14" i="4" s="1"/>
  <c r="AC183" i="4"/>
  <c r="Y5" i="4" l="1"/>
  <c r="T4" i="3" s="1"/>
  <c r="AC184" i="4"/>
  <c r="AB185" i="4"/>
  <c r="AC185" i="4" l="1"/>
  <c r="AB186" i="4"/>
  <c r="AB187" i="4" l="1"/>
  <c r="AC186" i="4"/>
  <c r="AB188" i="4" l="1"/>
  <c r="AC187" i="4"/>
  <c r="AC188" i="4" l="1"/>
  <c r="AB189" i="4"/>
  <c r="AC189" i="4" l="1"/>
  <c r="AB190" i="4"/>
  <c r="AB191" i="4" l="1"/>
  <c r="AC190" i="4"/>
  <c r="AB192" i="4" l="1"/>
  <c r="AC191" i="4"/>
  <c r="AC192" i="4" l="1"/>
  <c r="AB193" i="4"/>
  <c r="AC193" i="4" l="1"/>
  <c r="AB194" i="4"/>
  <c r="AB195" i="4" l="1"/>
  <c r="AC194" i="4"/>
  <c r="AB196" i="4" l="1"/>
  <c r="AC195" i="4"/>
  <c r="AC196" i="4" l="1"/>
  <c r="AB197" i="4"/>
  <c r="AC197" i="4" l="1"/>
  <c r="AB198" i="4"/>
  <c r="AB199" i="4" l="1"/>
  <c r="AC198" i="4"/>
  <c r="AB200" i="4" l="1"/>
  <c r="AC199" i="4"/>
  <c r="AC200" i="4" l="1"/>
  <c r="AB201" i="4"/>
  <c r="AC201" i="4" l="1"/>
  <c r="AB202" i="4"/>
  <c r="AB203" i="4" l="1"/>
  <c r="AC202" i="4"/>
  <c r="AB204" i="4" l="1"/>
  <c r="AC203" i="4"/>
  <c r="AC204" i="4" l="1"/>
  <c r="AB205" i="4"/>
  <c r="AC205" i="4" l="1"/>
  <c r="AB206" i="4"/>
  <c r="AB207" i="4" l="1"/>
  <c r="AC206" i="4"/>
  <c r="AB208" i="4" l="1"/>
  <c r="AC207" i="4"/>
  <c r="AC208" i="4" l="1"/>
  <c r="AB209" i="4"/>
  <c r="AC209" i="4" l="1"/>
  <c r="AB210" i="4"/>
  <c r="AB211" i="4" l="1"/>
  <c r="AC210" i="4"/>
  <c r="AB212" i="4" l="1"/>
  <c r="AC211" i="4"/>
  <c r="AC212" i="4" l="1"/>
  <c r="AB213" i="4"/>
  <c r="AC213" i="4" l="1"/>
  <c r="AB214" i="4"/>
  <c r="AB215" i="4" l="1"/>
  <c r="AC214" i="4"/>
  <c r="AB216" i="4" l="1"/>
  <c r="AC215" i="4"/>
  <c r="AC216" i="4" l="1"/>
  <c r="AB217" i="4"/>
  <c r="AC217" i="4" l="1"/>
  <c r="AB218" i="4"/>
  <c r="AB219" i="4" l="1"/>
  <c r="AC218" i="4"/>
  <c r="AB220" i="4" l="1"/>
  <c r="AC219" i="4"/>
  <c r="AC220" i="4" l="1"/>
  <c r="AB221" i="4"/>
  <c r="AC221" i="4" l="1"/>
  <c r="AB222" i="4"/>
  <c r="AB223" i="4" l="1"/>
  <c r="AC222" i="4"/>
  <c r="AB224" i="4" l="1"/>
  <c r="AC223" i="4"/>
  <c r="AC224" i="4" l="1"/>
  <c r="AB225" i="4"/>
  <c r="AC225" i="4" l="1"/>
  <c r="AB226" i="4"/>
  <c r="AB227" i="4" l="1"/>
  <c r="AC226" i="4"/>
  <c r="AB228" i="4" l="1"/>
  <c r="AC227" i="4"/>
  <c r="AB229" i="4" l="1"/>
  <c r="AC228" i="4"/>
  <c r="AB230" i="4" l="1"/>
  <c r="AC229" i="4"/>
  <c r="AB231" i="4" l="1"/>
  <c r="AC230" i="4"/>
  <c r="AC231" i="4" l="1"/>
  <c r="AB232" i="4"/>
  <c r="AB233" i="4" l="1"/>
  <c r="AC232" i="4"/>
  <c r="AB234" i="4" l="1"/>
  <c r="AC233" i="4"/>
  <c r="AB235" i="4" l="1"/>
  <c r="AC234" i="4"/>
  <c r="AB236" i="4" l="1"/>
  <c r="AC235" i="4"/>
  <c r="AB237" i="4" l="1"/>
  <c r="AC236" i="4"/>
  <c r="AB238" i="4" l="1"/>
  <c r="AC237" i="4"/>
  <c r="AB239" i="4" l="1"/>
  <c r="AC238" i="4"/>
  <c r="AB240" i="4" l="1"/>
  <c r="AC239" i="4"/>
  <c r="AB241" i="4" l="1"/>
  <c r="AC240" i="4"/>
  <c r="AB242" i="4" l="1"/>
  <c r="AC241" i="4"/>
  <c r="AB243" i="4" l="1"/>
  <c r="AC242" i="4"/>
  <c r="AB244" i="4" l="1"/>
  <c r="AC243" i="4"/>
  <c r="AB245" i="4" l="1"/>
  <c r="AC244" i="4"/>
  <c r="AB246" i="4" l="1"/>
  <c r="AC245" i="4"/>
  <c r="AC246" i="4" l="1"/>
  <c r="AB247" i="4"/>
  <c r="AB248" i="4" l="1"/>
  <c r="AC247" i="4"/>
  <c r="AB249" i="4" l="1"/>
  <c r="AC248" i="4"/>
  <c r="AB250" i="4" l="1"/>
  <c r="AC249" i="4"/>
  <c r="AB251" i="4" l="1"/>
  <c r="AC250" i="4"/>
  <c r="AC251" i="4" l="1"/>
  <c r="AB252" i="4"/>
  <c r="AB253" i="4" l="1"/>
  <c r="AC252" i="4"/>
  <c r="AB254" i="4" l="1"/>
  <c r="AC253" i="4"/>
  <c r="AB255" i="4" l="1"/>
  <c r="AC254" i="4"/>
  <c r="AB256" i="4" l="1"/>
  <c r="AC255" i="4"/>
  <c r="AB257" i="4" l="1"/>
  <c r="AC256" i="4"/>
  <c r="AB258" i="4" l="1"/>
  <c r="AC257" i="4"/>
  <c r="AB259" i="4" l="1"/>
  <c r="AC258" i="4"/>
  <c r="AB260" i="4" l="1"/>
  <c r="AC259" i="4"/>
  <c r="AB261" i="4" l="1"/>
  <c r="AC260" i="4"/>
  <c r="AB262" i="4" l="1"/>
  <c r="AC261" i="4"/>
  <c r="AB263" i="4" l="1"/>
  <c r="AC262" i="4"/>
  <c r="AB264" i="4" l="1"/>
  <c r="AC263" i="4"/>
  <c r="AB265" i="4" l="1"/>
  <c r="AC264" i="4"/>
  <c r="AB266" i="4" l="1"/>
  <c r="AC265" i="4"/>
  <c r="AB267" i="4" l="1"/>
  <c r="AC266" i="4"/>
  <c r="AB268" i="4" l="1"/>
  <c r="AC267" i="4"/>
  <c r="AB269" i="4" l="1"/>
  <c r="AC268" i="4"/>
  <c r="AB270" i="4" l="1"/>
  <c r="AC269" i="4"/>
  <c r="AB271" i="4" l="1"/>
  <c r="AC270" i="4"/>
  <c r="AB272" i="4" l="1"/>
  <c r="AC271" i="4"/>
  <c r="AB273" i="4" l="1"/>
  <c r="AC272" i="4"/>
  <c r="AB274" i="4" l="1"/>
  <c r="AC273" i="4"/>
  <c r="AB275" i="4" l="1"/>
  <c r="AC274" i="4"/>
  <c r="AB276" i="4" l="1"/>
  <c r="AC275" i="4"/>
  <c r="AB277" i="4" l="1"/>
  <c r="AC276" i="4"/>
  <c r="AB278" i="4" l="1"/>
  <c r="AC277" i="4"/>
  <c r="AB279" i="4" l="1"/>
  <c r="AC278" i="4"/>
  <c r="AB280" i="4" l="1"/>
  <c r="AC279" i="4"/>
  <c r="AB281" i="4" l="1"/>
  <c r="AC280" i="4"/>
  <c r="AB282" i="4" l="1"/>
  <c r="AC281" i="4"/>
  <c r="AB283" i="4" l="1"/>
  <c r="AC282" i="4"/>
  <c r="AB284" i="4" l="1"/>
  <c r="AC283" i="4"/>
  <c r="AB285" i="4" l="1"/>
  <c r="AC284" i="4"/>
  <c r="AB286" i="4" l="1"/>
  <c r="AC285" i="4"/>
  <c r="AB287" i="4" l="1"/>
  <c r="AC286" i="4"/>
  <c r="AB288" i="4" l="1"/>
  <c r="AC287" i="4"/>
  <c r="AB289" i="4" l="1"/>
  <c r="AC288" i="4"/>
  <c r="AB290" i="4" l="1"/>
  <c r="AC289" i="4"/>
  <c r="AB291" i="4" l="1"/>
  <c r="AC290" i="4"/>
  <c r="AB292" i="4" l="1"/>
  <c r="AC291" i="4"/>
  <c r="AB293" i="4" l="1"/>
  <c r="AC292" i="4"/>
  <c r="AB294" i="4" l="1"/>
  <c r="AC293" i="4"/>
  <c r="AB295" i="4" l="1"/>
  <c r="AC294" i="4"/>
  <c r="AB296" i="4" l="1"/>
  <c r="AC295" i="4"/>
  <c r="AB297" i="4" l="1"/>
  <c r="AC296" i="4"/>
  <c r="AB298" i="4" l="1"/>
  <c r="AC297" i="4"/>
  <c r="AB299" i="4" l="1"/>
  <c r="AC298" i="4"/>
  <c r="AB300" i="4" l="1"/>
  <c r="AC299" i="4"/>
  <c r="AB301" i="4" l="1"/>
  <c r="AC300" i="4"/>
  <c r="AB302" i="4" l="1"/>
  <c r="AC301" i="4"/>
  <c r="AB303" i="4" l="1"/>
  <c r="AC302" i="4"/>
  <c r="AB304" i="4" l="1"/>
  <c r="AC303" i="4"/>
  <c r="AB305" i="4" l="1"/>
  <c r="AC304" i="4"/>
  <c r="AB306" i="4" l="1"/>
  <c r="AC305" i="4"/>
  <c r="AB307" i="4" l="1"/>
  <c r="AC306" i="4"/>
  <c r="AB308" i="4" l="1"/>
  <c r="AC307" i="4"/>
  <c r="AB309" i="4" l="1"/>
  <c r="AC308" i="4"/>
  <c r="AB310" i="4" l="1"/>
  <c r="AC309" i="4"/>
  <c r="AB311" i="4" l="1"/>
  <c r="AC310" i="4"/>
  <c r="AB312" i="4" l="1"/>
  <c r="AC311" i="4"/>
  <c r="AB313" i="4" l="1"/>
  <c r="AC312" i="4"/>
  <c r="AB314" i="4" l="1"/>
  <c r="AC313" i="4"/>
  <c r="AC314" i="4" l="1"/>
  <c r="AB315" i="4"/>
  <c r="AB316" i="4" l="1"/>
  <c r="AC315" i="4"/>
  <c r="AB317" i="4" l="1"/>
  <c r="AC316" i="4"/>
  <c r="AC317" i="4" l="1"/>
  <c r="AB318" i="4"/>
  <c r="AC318" i="4" l="1"/>
  <c r="AB319" i="4"/>
  <c r="AB320" i="4" l="1"/>
  <c r="AC319" i="4"/>
  <c r="AB321" i="4" l="1"/>
  <c r="AC320" i="4"/>
  <c r="AC321" i="4" l="1"/>
  <c r="AB322" i="4"/>
  <c r="AC322" i="4" l="1"/>
  <c r="AB323" i="4"/>
  <c r="AB324" i="4" l="1"/>
  <c r="AC323" i="4"/>
  <c r="AB325" i="4" l="1"/>
  <c r="AC324" i="4"/>
  <c r="AB326" i="4" l="1"/>
  <c r="AC325" i="4"/>
  <c r="AB327" i="4" l="1"/>
  <c r="AC326" i="4"/>
  <c r="AC327" i="4" l="1"/>
  <c r="AB328" i="4"/>
  <c r="AB329" i="4" l="1"/>
  <c r="AC328" i="4"/>
  <c r="AC329" i="4" l="1"/>
  <c r="AB330" i="4"/>
  <c r="AC330" i="4" l="1"/>
  <c r="AB331" i="4"/>
  <c r="AB332" i="4" l="1"/>
  <c r="AC331" i="4"/>
  <c r="AB333" i="4" l="1"/>
  <c r="AC332" i="4"/>
  <c r="AB334" i="4" l="1"/>
  <c r="AC333" i="4"/>
  <c r="AC334" i="4" l="1"/>
  <c r="AB335" i="4"/>
  <c r="AC335" i="4" l="1"/>
  <c r="AB336" i="4"/>
  <c r="AB337" i="4" l="1"/>
  <c r="AC336" i="4"/>
  <c r="AB338" i="4" l="1"/>
  <c r="AC337" i="4"/>
  <c r="AC338" i="4" l="1"/>
  <c r="AB339" i="4"/>
  <c r="AC339" i="4" l="1"/>
  <c r="AB340" i="4"/>
  <c r="AB341" i="4" l="1"/>
  <c r="AC340" i="4"/>
  <c r="AB342" i="4" l="1"/>
  <c r="AC341" i="4"/>
  <c r="AC342" i="4" l="1"/>
  <c r="AB343" i="4"/>
  <c r="AC343" i="4" l="1"/>
  <c r="AB344" i="4"/>
  <c r="AB345" i="4" l="1"/>
  <c r="AC344" i="4"/>
  <c r="AB346" i="4" l="1"/>
  <c r="AC345" i="4"/>
  <c r="AC346" i="4" l="1"/>
  <c r="AB347" i="4"/>
  <c r="AC347" i="4" l="1"/>
  <c r="AB348" i="4"/>
  <c r="AB349" i="4" l="1"/>
  <c r="AC348" i="4"/>
  <c r="AB350" i="4" l="1"/>
  <c r="AC349" i="4"/>
  <c r="AC350" i="4" l="1"/>
  <c r="AB351" i="4"/>
  <c r="AC351" i="4" l="1"/>
  <c r="AB352" i="4"/>
  <c r="AB353" i="4" l="1"/>
  <c r="AC352" i="4"/>
  <c r="AB354" i="4" l="1"/>
  <c r="AC353" i="4"/>
  <c r="AC354" i="4" l="1"/>
  <c r="AB355" i="4"/>
  <c r="AB356" i="4" l="1"/>
  <c r="AC355" i="4"/>
  <c r="AB357" i="4" l="1"/>
  <c r="AC356" i="4"/>
  <c r="AB358" i="4" l="1"/>
  <c r="AC357" i="4"/>
  <c r="AC358" i="4" l="1"/>
  <c r="AB359" i="4"/>
  <c r="AC359" i="4" l="1"/>
  <c r="AB360" i="4"/>
  <c r="AB361" i="4" l="1"/>
  <c r="AC360" i="4"/>
  <c r="AB362" i="4" l="1"/>
  <c r="AC361" i="4"/>
  <c r="AC362" i="4" l="1"/>
  <c r="AB363" i="4"/>
  <c r="AC363" i="4" l="1"/>
  <c r="AB364" i="4"/>
  <c r="AB365" i="4" l="1"/>
  <c r="AC364" i="4"/>
  <c r="AB366" i="4" l="1"/>
  <c r="AC366" i="4" s="1"/>
  <c r="Y3" i="4" s="1"/>
  <c r="AC365" i="4"/>
</calcChain>
</file>

<file path=xl/sharedStrings.xml><?xml version="1.0" encoding="utf-8"?>
<sst xmlns="http://schemas.openxmlformats.org/spreadsheetml/2006/main" count="3451" uniqueCount="1044">
  <si>
    <t>コード</t>
  </si>
  <si>
    <t>機材名</t>
    <rPh sb="0" eb="2">
      <t>キザイ</t>
    </rPh>
    <rPh sb="2" eb="3">
      <t>メイ</t>
    </rPh>
    <phoneticPr fontId="3"/>
  </si>
  <si>
    <t>備考</t>
    <rPh sb="0" eb="2">
      <t>ビコウ</t>
    </rPh>
    <phoneticPr fontId="3"/>
  </si>
  <si>
    <t>重量</t>
    <rPh sb="0" eb="2">
      <t>ジュウリョウ</t>
    </rPh>
    <phoneticPr fontId="3"/>
  </si>
  <si>
    <t>土のう袋</t>
    <rPh sb="0" eb="1">
      <t>ド</t>
    </rPh>
    <rPh sb="3" eb="4">
      <t>フクロ</t>
    </rPh>
    <phoneticPr fontId="4"/>
  </si>
  <si>
    <t>IQA3800</t>
    <phoneticPr fontId="3"/>
  </si>
  <si>
    <t>Ｉｑ支柱３８００</t>
    <rPh sb="2" eb="4">
      <t>シチュウ</t>
    </rPh>
    <phoneticPr fontId="3"/>
  </si>
  <si>
    <t>H3800 φ48.6</t>
    <phoneticPr fontId="3"/>
  </si>
  <si>
    <t>IQA1900</t>
    <phoneticPr fontId="3"/>
  </si>
  <si>
    <t>Ｉｑ支柱１９００【青】</t>
    <rPh sb="2" eb="4">
      <t>シチュウ</t>
    </rPh>
    <rPh sb="9" eb="10">
      <t>アオ</t>
    </rPh>
    <phoneticPr fontId="3"/>
  </si>
  <si>
    <t>H1900 φ48.6</t>
    <phoneticPr fontId="3"/>
  </si>
  <si>
    <t>IQA1425</t>
    <phoneticPr fontId="3"/>
  </si>
  <si>
    <t>Ｉｑ支柱１４２５【黄】</t>
    <rPh sb="2" eb="4">
      <t>シチュウ</t>
    </rPh>
    <rPh sb="9" eb="10">
      <t>キ</t>
    </rPh>
    <phoneticPr fontId="3"/>
  </si>
  <si>
    <t>H1425 φ48.6</t>
    <phoneticPr fontId="3"/>
  </si>
  <si>
    <t>IQA950</t>
    <phoneticPr fontId="3"/>
  </si>
  <si>
    <t>Ｉｑ支柱９５０【ピンク】</t>
    <rPh sb="2" eb="4">
      <t>シチュウ</t>
    </rPh>
    <phoneticPr fontId="3"/>
  </si>
  <si>
    <t>H950 φ48.6</t>
    <phoneticPr fontId="3"/>
  </si>
  <si>
    <t>IQA475</t>
    <phoneticPr fontId="3"/>
  </si>
  <si>
    <t>Ｉｑ支柱４７５【黄緑】</t>
    <rPh sb="2" eb="4">
      <t>シチュウ</t>
    </rPh>
    <rPh sb="8" eb="10">
      <t>キミドリ</t>
    </rPh>
    <phoneticPr fontId="3"/>
  </si>
  <si>
    <t>H475 φ48.6</t>
    <phoneticPr fontId="3"/>
  </si>
  <si>
    <t>IQA2750A</t>
    <phoneticPr fontId="3"/>
  </si>
  <si>
    <t>Ｉｑ下部支柱２７５０Ａ　</t>
    <rPh sb="2" eb="4">
      <t>カブ</t>
    </rPh>
    <rPh sb="4" eb="6">
      <t>シチュウ</t>
    </rPh>
    <phoneticPr fontId="3"/>
  </si>
  <si>
    <t>最下段用 H2750</t>
    <rPh sb="0" eb="1">
      <t>サイ</t>
    </rPh>
    <rPh sb="1" eb="3">
      <t>ゲダン</t>
    </rPh>
    <rPh sb="3" eb="4">
      <t>ヨウ</t>
    </rPh>
    <phoneticPr fontId="3"/>
  </si>
  <si>
    <t>IQA1425A</t>
    <phoneticPr fontId="3"/>
  </si>
  <si>
    <t>最下段用 H1425</t>
    <rPh sb="0" eb="1">
      <t>サイ</t>
    </rPh>
    <rPh sb="1" eb="3">
      <t>ゲダン</t>
    </rPh>
    <rPh sb="3" eb="4">
      <t>ヨウ</t>
    </rPh>
    <phoneticPr fontId="3"/>
  </si>
  <si>
    <t>IQA950A</t>
    <phoneticPr fontId="3"/>
  </si>
  <si>
    <t>Ｉｑ下部支柱９５０Ａ　【オレンジ】</t>
    <rPh sb="2" eb="4">
      <t>カブ</t>
    </rPh>
    <rPh sb="4" eb="6">
      <t>シチュウ</t>
    </rPh>
    <phoneticPr fontId="3"/>
  </si>
  <si>
    <t>最下段用 H950</t>
    <rPh sb="0" eb="1">
      <t>サイ</t>
    </rPh>
    <rPh sb="1" eb="3">
      <t>ゲダン</t>
    </rPh>
    <rPh sb="3" eb="4">
      <t>ヨウ</t>
    </rPh>
    <phoneticPr fontId="3"/>
  </si>
  <si>
    <t>IQA475A</t>
    <phoneticPr fontId="3"/>
  </si>
  <si>
    <t>Ｉｑ下部支柱４７５Ａ【緑】　</t>
    <rPh sb="2" eb="4">
      <t>カブ</t>
    </rPh>
    <rPh sb="4" eb="6">
      <t>シチュウ</t>
    </rPh>
    <rPh sb="11" eb="12">
      <t>ミドリ</t>
    </rPh>
    <phoneticPr fontId="3"/>
  </si>
  <si>
    <t>最下段用 H475</t>
    <rPh sb="0" eb="1">
      <t>サイ</t>
    </rPh>
    <rPh sb="1" eb="3">
      <t>ゲダン</t>
    </rPh>
    <rPh sb="3" eb="4">
      <t>ヨウ</t>
    </rPh>
    <phoneticPr fontId="3"/>
  </si>
  <si>
    <t>IQA238A</t>
    <phoneticPr fontId="3"/>
  </si>
  <si>
    <t>Ｉｑ下部支柱２３８Ａ　</t>
    <rPh sb="2" eb="4">
      <t>カブ</t>
    </rPh>
    <rPh sb="4" eb="6">
      <t>シチュウ</t>
    </rPh>
    <phoneticPr fontId="3"/>
  </si>
  <si>
    <t>最下段用 H238</t>
    <rPh sb="0" eb="1">
      <t>サイ</t>
    </rPh>
    <rPh sb="1" eb="3">
      <t>ゲダン</t>
    </rPh>
    <rPh sb="3" eb="4">
      <t>ヨウ</t>
    </rPh>
    <phoneticPr fontId="3"/>
  </si>
  <si>
    <t>IQA950H</t>
    <phoneticPr fontId="3"/>
  </si>
  <si>
    <t>Ｉｑヘッド支柱９５０【黒】</t>
    <rPh sb="5" eb="7">
      <t>シチュウ</t>
    </rPh>
    <rPh sb="11" eb="12">
      <t>クロ</t>
    </rPh>
    <phoneticPr fontId="3"/>
  </si>
  <si>
    <t>ステージ用　Ｈ950</t>
    <rPh sb="4" eb="5">
      <t>ヨウ</t>
    </rPh>
    <phoneticPr fontId="3"/>
  </si>
  <si>
    <t>IQA600H</t>
    <phoneticPr fontId="3"/>
  </si>
  <si>
    <t>Ｉｑヘッド支柱６００【紫】</t>
    <rPh sb="5" eb="7">
      <t>シチュウ</t>
    </rPh>
    <rPh sb="11" eb="12">
      <t>ムラサキ</t>
    </rPh>
    <phoneticPr fontId="3"/>
  </si>
  <si>
    <t>支保工用　Ｈ600</t>
    <rPh sb="0" eb="3">
      <t>シホコウ</t>
    </rPh>
    <rPh sb="3" eb="4">
      <t>ヨウ</t>
    </rPh>
    <phoneticPr fontId="3"/>
  </si>
  <si>
    <t>IQC1829</t>
    <phoneticPr fontId="3"/>
  </si>
  <si>
    <t>Ｉｑ手すり１８２９</t>
    <rPh sb="2" eb="3">
      <t>テ</t>
    </rPh>
    <phoneticPr fontId="3"/>
  </si>
  <si>
    <t>L1829　φ42.7</t>
    <phoneticPr fontId="3"/>
  </si>
  <si>
    <t>IQC1524</t>
    <phoneticPr fontId="3"/>
  </si>
  <si>
    <t>Ｉｑ手すり１５２４【黄】</t>
    <rPh sb="2" eb="3">
      <t>テ</t>
    </rPh>
    <rPh sb="10" eb="11">
      <t>キ</t>
    </rPh>
    <phoneticPr fontId="3"/>
  </si>
  <si>
    <t>L1524　φ42.7</t>
    <phoneticPr fontId="3"/>
  </si>
  <si>
    <t>IQC1219</t>
    <phoneticPr fontId="3"/>
  </si>
  <si>
    <t>Ｉｑ手すり１２１９【青】</t>
    <rPh sb="2" eb="3">
      <t>テ</t>
    </rPh>
    <rPh sb="10" eb="11">
      <t>アオ</t>
    </rPh>
    <phoneticPr fontId="3"/>
  </si>
  <si>
    <t>IQC1107</t>
    <phoneticPr fontId="3"/>
  </si>
  <si>
    <t>Ｉｑ手すり１１０７【黄緑】</t>
    <rPh sb="2" eb="3">
      <t>テ</t>
    </rPh>
    <rPh sb="10" eb="12">
      <t>キミドリ</t>
    </rPh>
    <phoneticPr fontId="3"/>
  </si>
  <si>
    <t>IQC914</t>
    <phoneticPr fontId="3"/>
  </si>
  <si>
    <t>Ｉｑ手すり９１４【ピンク】</t>
    <rPh sb="2" eb="3">
      <t>テ</t>
    </rPh>
    <phoneticPr fontId="3"/>
  </si>
  <si>
    <t>IQC722</t>
    <phoneticPr fontId="3"/>
  </si>
  <si>
    <t>Ｉｑ手すり７２２【ムラサキ】</t>
    <rPh sb="2" eb="3">
      <t>テ</t>
    </rPh>
    <phoneticPr fontId="3"/>
  </si>
  <si>
    <t>IQC610</t>
    <phoneticPr fontId="3"/>
  </si>
  <si>
    <t>Ｉｑ手すり６１０</t>
    <rPh sb="2" eb="3">
      <t>テ</t>
    </rPh>
    <phoneticPr fontId="3"/>
  </si>
  <si>
    <t>IQC360</t>
    <phoneticPr fontId="3"/>
  </si>
  <si>
    <t>Ｉｑ手すり３６０【オレンジ】</t>
    <rPh sb="2" eb="3">
      <t>テ</t>
    </rPh>
    <phoneticPr fontId="3"/>
  </si>
  <si>
    <t>L360　φ42.7</t>
    <phoneticPr fontId="3"/>
  </si>
  <si>
    <t>IQC305</t>
    <phoneticPr fontId="3"/>
  </si>
  <si>
    <t>Ｉｑ手すり３０５</t>
    <rPh sb="2" eb="3">
      <t>テ</t>
    </rPh>
    <phoneticPr fontId="3"/>
  </si>
  <si>
    <t>L305　φ42.7</t>
    <phoneticPr fontId="3"/>
  </si>
  <si>
    <t>IQC250</t>
    <phoneticPr fontId="3"/>
  </si>
  <si>
    <t>Ｉｑ手すり２５０【黒】</t>
    <rPh sb="2" eb="3">
      <t>テ</t>
    </rPh>
    <rPh sb="9" eb="10">
      <t>クロ</t>
    </rPh>
    <phoneticPr fontId="3"/>
  </si>
  <si>
    <t>L250　φ42.7</t>
    <phoneticPr fontId="3"/>
  </si>
  <si>
    <t>IQSCX18</t>
    <phoneticPr fontId="3"/>
  </si>
  <si>
    <t>Ｉｑ【先行】手すり１８２９</t>
    <rPh sb="3" eb="5">
      <t>センコウ</t>
    </rPh>
    <rPh sb="6" eb="7">
      <t>テ</t>
    </rPh>
    <phoneticPr fontId="3"/>
  </si>
  <si>
    <t>IQSCX15</t>
    <phoneticPr fontId="3"/>
  </si>
  <si>
    <t>Ｉｑ【先行】手すり１５２４【黄】</t>
    <rPh sb="3" eb="5">
      <t>センコウ</t>
    </rPh>
    <rPh sb="6" eb="7">
      <t>テ</t>
    </rPh>
    <rPh sb="14" eb="15">
      <t>キ</t>
    </rPh>
    <phoneticPr fontId="3"/>
  </si>
  <si>
    <t>IQSCX12</t>
    <phoneticPr fontId="3"/>
  </si>
  <si>
    <t>Ｉｑ【先行】手すり１２１９【青】</t>
    <rPh sb="3" eb="5">
      <t>センコウ</t>
    </rPh>
    <rPh sb="6" eb="7">
      <t>テ</t>
    </rPh>
    <rPh sb="14" eb="15">
      <t>アオ</t>
    </rPh>
    <phoneticPr fontId="3"/>
  </si>
  <si>
    <t>IQSCX09</t>
    <phoneticPr fontId="3"/>
  </si>
  <si>
    <t>Ｉｑ【先行】手すり９１４【ピンク】</t>
    <rPh sb="3" eb="5">
      <t>センコウ</t>
    </rPh>
    <rPh sb="6" eb="7">
      <t>テ</t>
    </rPh>
    <phoneticPr fontId="3"/>
  </si>
  <si>
    <t>IQSCX06</t>
    <phoneticPr fontId="3"/>
  </si>
  <si>
    <t>Ｉｑ【先行】手すり６１０【黄緑】</t>
    <rPh sb="3" eb="5">
      <t>センコウ</t>
    </rPh>
    <rPh sb="6" eb="7">
      <t>テ</t>
    </rPh>
    <rPh sb="13" eb="15">
      <t>キミドリ</t>
    </rPh>
    <phoneticPr fontId="3"/>
  </si>
  <si>
    <t>IQKD19</t>
    <phoneticPr fontId="3"/>
  </si>
  <si>
    <t>Ｉｑアルミカイダン１９</t>
    <phoneticPr fontId="3"/>
  </si>
  <si>
    <t>IQKDR</t>
    <phoneticPr fontId="3"/>
  </si>
  <si>
    <t>IQKKTG</t>
    <phoneticPr fontId="3"/>
  </si>
  <si>
    <t>VKTSP</t>
    <phoneticPr fontId="3"/>
  </si>
  <si>
    <t>ＳＰカイダン手摺</t>
    <phoneticPr fontId="3"/>
  </si>
  <si>
    <t>最下段用　二段一体式</t>
    <rPh sb="0" eb="3">
      <t>サイカダン</t>
    </rPh>
    <rPh sb="3" eb="4">
      <t>ヨウ</t>
    </rPh>
    <rPh sb="5" eb="7">
      <t>２ダン</t>
    </rPh>
    <rPh sb="7" eb="9">
      <t>イッタイ</t>
    </rPh>
    <rPh sb="9" eb="10">
      <t>シキ</t>
    </rPh>
    <phoneticPr fontId="3"/>
  </si>
  <si>
    <t>IQBH610</t>
    <phoneticPr fontId="3"/>
  </si>
  <si>
    <t>Ｉｑ張出ブラケット６１０</t>
    <rPh sb="2" eb="4">
      <t>ハリダシ</t>
    </rPh>
    <phoneticPr fontId="3"/>
  </si>
  <si>
    <t>L610　H243</t>
    <phoneticPr fontId="3"/>
  </si>
  <si>
    <t>IQBH360</t>
    <phoneticPr fontId="3"/>
  </si>
  <si>
    <t>Ｉｑ張出ブラケット３６０</t>
    <rPh sb="2" eb="4">
      <t>ハリダシ</t>
    </rPh>
    <phoneticPr fontId="3"/>
  </si>
  <si>
    <t>L360　H240</t>
    <phoneticPr fontId="3"/>
  </si>
  <si>
    <t>IQB610</t>
    <phoneticPr fontId="3"/>
  </si>
  <si>
    <t>Ｉｑブラケット６１０</t>
    <phoneticPr fontId="3"/>
  </si>
  <si>
    <t>L610　H263</t>
    <phoneticPr fontId="3"/>
  </si>
  <si>
    <t>IQB360</t>
    <phoneticPr fontId="3"/>
  </si>
  <si>
    <t>Ｉｑブラケット３６０</t>
    <phoneticPr fontId="3"/>
  </si>
  <si>
    <t>L360　H244</t>
    <phoneticPr fontId="3"/>
  </si>
  <si>
    <t>IQBS71</t>
    <phoneticPr fontId="3"/>
  </si>
  <si>
    <t>Ｉｑ伸縮ブラケット７１</t>
    <rPh sb="2" eb="4">
      <t>シンシュク</t>
    </rPh>
    <phoneticPr fontId="3"/>
  </si>
  <si>
    <t>L770～1065　H446</t>
    <phoneticPr fontId="3"/>
  </si>
  <si>
    <t>IQBS57</t>
    <phoneticPr fontId="3"/>
  </si>
  <si>
    <t>Ｉｑ伸縮ブラケット５７</t>
    <rPh sb="2" eb="4">
      <t>シンシュク</t>
    </rPh>
    <phoneticPr fontId="3"/>
  </si>
  <si>
    <t>L505～799　H446</t>
    <phoneticPr fontId="3"/>
  </si>
  <si>
    <t>IQBS35</t>
    <phoneticPr fontId="3"/>
  </si>
  <si>
    <t>Ｉｑ伸縮ブラケット３５</t>
    <rPh sb="2" eb="4">
      <t>シンシュク</t>
    </rPh>
    <phoneticPr fontId="3"/>
  </si>
  <si>
    <t>L355～570　H379</t>
    <phoneticPr fontId="3"/>
  </si>
  <si>
    <t>IQBSC</t>
    <phoneticPr fontId="3"/>
  </si>
  <si>
    <t>Ｉｑ伸縮ブラケット先端C</t>
    <rPh sb="2" eb="4">
      <t>シンシュク</t>
    </rPh>
    <rPh sb="9" eb="11">
      <t>センタン</t>
    </rPh>
    <phoneticPr fontId="3"/>
  </si>
  <si>
    <t>φ48.6用</t>
    <rPh sb="5" eb="6">
      <t>ヨウ</t>
    </rPh>
    <phoneticPr fontId="3"/>
  </si>
  <si>
    <t>IQBHKA</t>
    <phoneticPr fontId="3"/>
  </si>
  <si>
    <t>Ｉｑ拡幅挟幅アタッチメント３０５</t>
    <rPh sb="2" eb="4">
      <t>カクフク</t>
    </rPh>
    <rPh sb="4" eb="5">
      <t>キョウ</t>
    </rPh>
    <rPh sb="5" eb="6">
      <t>ハバ</t>
    </rPh>
    <phoneticPr fontId="3"/>
  </si>
  <si>
    <t>L1357</t>
    <phoneticPr fontId="3"/>
  </si>
  <si>
    <t>IQBHK305</t>
    <phoneticPr fontId="3"/>
  </si>
  <si>
    <t>Ｉｑ拡幅挟幅ブラケット３０５</t>
    <rPh sb="2" eb="4">
      <t>カクフク</t>
    </rPh>
    <rPh sb="4" eb="5">
      <t>キョウ</t>
    </rPh>
    <rPh sb="5" eb="6">
      <t>ハバ</t>
    </rPh>
    <phoneticPr fontId="3"/>
  </si>
  <si>
    <t>IQBHKB</t>
    <phoneticPr fontId="3"/>
  </si>
  <si>
    <t>Ｉｑ拡幅挟幅アタッチメント４９７</t>
    <rPh sb="2" eb="4">
      <t>カクフク</t>
    </rPh>
    <rPh sb="4" eb="5">
      <t>キョウ</t>
    </rPh>
    <rPh sb="5" eb="6">
      <t>ハバ</t>
    </rPh>
    <phoneticPr fontId="3"/>
  </si>
  <si>
    <t>L1450</t>
    <phoneticPr fontId="3"/>
  </si>
  <si>
    <t>IQBHK497</t>
    <phoneticPr fontId="3"/>
  </si>
  <si>
    <t>Ｉｑ拡幅挟幅ブラケット４９７</t>
    <rPh sb="2" eb="4">
      <t>カクフク</t>
    </rPh>
    <rPh sb="4" eb="5">
      <t>キョウ</t>
    </rPh>
    <rPh sb="5" eb="6">
      <t>ハバ</t>
    </rPh>
    <phoneticPr fontId="3"/>
  </si>
  <si>
    <t>IQFH1219</t>
    <phoneticPr fontId="3"/>
  </si>
  <si>
    <t>Ｉｑフレーム補強材１２１９</t>
    <rPh sb="6" eb="8">
      <t>ホキョウ</t>
    </rPh>
    <rPh sb="8" eb="9">
      <t>ザイ</t>
    </rPh>
    <phoneticPr fontId="3"/>
  </si>
  <si>
    <t>IQFH1107</t>
    <phoneticPr fontId="3"/>
  </si>
  <si>
    <t>Ｉｑフレーム補強材１１０７</t>
    <rPh sb="6" eb="8">
      <t>ホキョウ</t>
    </rPh>
    <rPh sb="8" eb="9">
      <t>ザイ</t>
    </rPh>
    <phoneticPr fontId="3"/>
  </si>
  <si>
    <t>IQFH914</t>
    <phoneticPr fontId="3"/>
  </si>
  <si>
    <t>Ｉｑフレーム補強材９１４</t>
    <rPh sb="6" eb="8">
      <t>ホキョウ</t>
    </rPh>
    <rPh sb="8" eb="9">
      <t>ザイ</t>
    </rPh>
    <phoneticPr fontId="3"/>
  </si>
  <si>
    <t>IQFH610</t>
    <phoneticPr fontId="3"/>
  </si>
  <si>
    <t>Ｉｑフレーム補強材６１０</t>
    <rPh sb="6" eb="8">
      <t>ホキョウ</t>
    </rPh>
    <rPh sb="8" eb="9">
      <t>ザイ</t>
    </rPh>
    <phoneticPr fontId="3"/>
  </si>
  <si>
    <t>IQG1.5</t>
    <phoneticPr fontId="3"/>
  </si>
  <si>
    <t>IQG2</t>
    <phoneticPr fontId="3"/>
  </si>
  <si>
    <t>Ｉｑ梁枠２スパン</t>
    <rPh sb="2" eb="3">
      <t>ハリ</t>
    </rPh>
    <rPh sb="3" eb="4">
      <t>ワク</t>
    </rPh>
    <phoneticPr fontId="3"/>
  </si>
  <si>
    <t>L3658</t>
    <phoneticPr fontId="3"/>
  </si>
  <si>
    <t>IQG3</t>
    <phoneticPr fontId="3"/>
  </si>
  <si>
    <t>Ｉｑ梁枠３スパン</t>
    <rPh sb="2" eb="3">
      <t>ハリ</t>
    </rPh>
    <rPh sb="3" eb="4">
      <t>ワク</t>
    </rPh>
    <phoneticPr fontId="3"/>
  </si>
  <si>
    <t>L5487</t>
    <phoneticPr fontId="3"/>
  </si>
  <si>
    <t>IQNS</t>
    <phoneticPr fontId="4"/>
  </si>
  <si>
    <t>W1829　D1524</t>
    <phoneticPr fontId="3"/>
  </si>
  <si>
    <t>IQRC</t>
    <phoneticPr fontId="3"/>
  </si>
  <si>
    <t>Ｉｑ大筋交クランプ</t>
    <rPh sb="2" eb="3">
      <t>オオ</t>
    </rPh>
    <rPh sb="3" eb="5">
      <t>スジカイ</t>
    </rPh>
    <phoneticPr fontId="3"/>
  </si>
  <si>
    <t>L150</t>
    <phoneticPr fontId="3"/>
  </si>
  <si>
    <t>IQTG</t>
    <phoneticPr fontId="3"/>
  </si>
  <si>
    <t>IQTS</t>
    <phoneticPr fontId="3"/>
  </si>
  <si>
    <t>Ｉｑ吊り治具シャックル</t>
    <rPh sb="2" eb="3">
      <t>ツ</t>
    </rPh>
    <rPh sb="4" eb="6">
      <t>ジグ</t>
    </rPh>
    <phoneticPr fontId="3"/>
  </si>
  <si>
    <t>IQAKW</t>
    <phoneticPr fontId="3"/>
  </si>
  <si>
    <t>W704　H354</t>
    <phoneticPr fontId="3"/>
  </si>
  <si>
    <t>ACN6</t>
    <phoneticPr fontId="3"/>
  </si>
  <si>
    <t>W490  L1829</t>
  </si>
  <si>
    <t>ACN624</t>
    <phoneticPr fontId="3"/>
  </si>
  <si>
    <t>W240  L1829</t>
  </si>
  <si>
    <t>ACN5</t>
    <phoneticPr fontId="3"/>
  </si>
  <si>
    <t>W490  L1524</t>
  </si>
  <si>
    <t>ACN524</t>
    <phoneticPr fontId="3"/>
  </si>
  <si>
    <t>W240  L1524</t>
  </si>
  <si>
    <t>ACN4</t>
    <phoneticPr fontId="3"/>
  </si>
  <si>
    <t>W490  L1219</t>
  </si>
  <si>
    <t>ACN424</t>
    <phoneticPr fontId="3"/>
  </si>
  <si>
    <t>W240  L1219</t>
  </si>
  <si>
    <t>ACN3</t>
    <phoneticPr fontId="3"/>
  </si>
  <si>
    <t>W490  L914</t>
  </si>
  <si>
    <t>ACN324</t>
    <phoneticPr fontId="3"/>
  </si>
  <si>
    <t>W240  L914</t>
  </si>
  <si>
    <t>ACN2</t>
    <phoneticPr fontId="3"/>
  </si>
  <si>
    <t>W490  L610</t>
  </si>
  <si>
    <t>ACN224</t>
    <phoneticPr fontId="3"/>
  </si>
  <si>
    <t>W240  L610</t>
  </si>
  <si>
    <t>SKV19</t>
    <phoneticPr fontId="3"/>
  </si>
  <si>
    <t>タラップ付布板１９</t>
    <rPh sb="4" eb="5">
      <t>ツ</t>
    </rPh>
    <rPh sb="5" eb="6">
      <t>ヌノ</t>
    </rPh>
    <rPh sb="6" eb="7">
      <t>イタ</t>
    </rPh>
    <phoneticPr fontId="3"/>
  </si>
  <si>
    <t>ACRT18</t>
    <phoneticPr fontId="3"/>
  </si>
  <si>
    <t>全開閉式アルミ布板１８</t>
    <phoneticPr fontId="3"/>
  </si>
  <si>
    <t>SKSP</t>
    <phoneticPr fontId="3"/>
  </si>
  <si>
    <t>ＳＰすき間ステップ</t>
    <phoneticPr fontId="3"/>
  </si>
  <si>
    <t>SKSP24</t>
    <phoneticPr fontId="3"/>
  </si>
  <si>
    <t>ＳＰすき間ステップハーフ</t>
    <phoneticPr fontId="3"/>
  </si>
  <si>
    <t>SKCS</t>
    <phoneticPr fontId="3"/>
  </si>
  <si>
    <t>コーナーステップ</t>
    <phoneticPr fontId="3"/>
  </si>
  <si>
    <t>SKCS24</t>
    <phoneticPr fontId="3"/>
  </si>
  <si>
    <t>コーナーステップ２４</t>
    <phoneticPr fontId="3"/>
  </si>
  <si>
    <t>YTSK06</t>
    <phoneticPr fontId="3"/>
  </si>
  <si>
    <t>ＹＴすき間板０６</t>
    <rPh sb="4" eb="5">
      <t>マ</t>
    </rPh>
    <rPh sb="5" eb="6">
      <t>イタ</t>
    </rPh>
    <phoneticPr fontId="3"/>
  </si>
  <si>
    <t>YTSK09</t>
    <phoneticPr fontId="3"/>
  </si>
  <si>
    <t>ＹＴすき間板０９</t>
    <rPh sb="4" eb="5">
      <t>マ</t>
    </rPh>
    <rPh sb="5" eb="6">
      <t>イタ</t>
    </rPh>
    <phoneticPr fontId="3"/>
  </si>
  <si>
    <t>YVK12</t>
    <phoneticPr fontId="3"/>
  </si>
  <si>
    <t>法面２号本体１２型【黄】</t>
    <rPh sb="8" eb="9">
      <t>カタ</t>
    </rPh>
    <rPh sb="10" eb="11">
      <t>キ</t>
    </rPh>
    <phoneticPr fontId="3"/>
  </si>
  <si>
    <t>L1380 W720（内570）取付角度20～70°</t>
    <rPh sb="11" eb="12">
      <t>ウチ</t>
    </rPh>
    <rPh sb="16" eb="18">
      <t>トリツケ</t>
    </rPh>
    <rPh sb="18" eb="20">
      <t>カクド</t>
    </rPh>
    <phoneticPr fontId="3"/>
  </si>
  <si>
    <t>YVKT12</t>
    <phoneticPr fontId="3"/>
  </si>
  <si>
    <t>法面２号手すり１２型【黄】</t>
    <rPh sb="11" eb="12">
      <t>キ</t>
    </rPh>
    <phoneticPr fontId="3"/>
  </si>
  <si>
    <t>YVK20</t>
    <phoneticPr fontId="3"/>
  </si>
  <si>
    <t>法面２号本体２０型【黄緑】</t>
    <rPh sb="10" eb="12">
      <t>キミドリ</t>
    </rPh>
    <phoneticPr fontId="3"/>
  </si>
  <si>
    <t>L2415 W720（内570）取付角度20～70°</t>
    <rPh sb="11" eb="12">
      <t>ウチ</t>
    </rPh>
    <phoneticPr fontId="3"/>
  </si>
  <si>
    <t>YVKT20</t>
    <phoneticPr fontId="3"/>
  </si>
  <si>
    <t>法面２号手すり２０型【黄緑】</t>
    <rPh sb="11" eb="13">
      <t>キミドリ</t>
    </rPh>
    <phoneticPr fontId="3"/>
  </si>
  <si>
    <t>YVK30</t>
    <phoneticPr fontId="3"/>
  </si>
  <si>
    <t>法面２号本体３０型【ピンク】</t>
    <phoneticPr fontId="3"/>
  </si>
  <si>
    <t>L3105 W720（内570）取付角度20～70°</t>
    <rPh sb="11" eb="12">
      <t>ウチ</t>
    </rPh>
    <phoneticPr fontId="3"/>
  </si>
  <si>
    <t>YVKT30</t>
    <phoneticPr fontId="3"/>
  </si>
  <si>
    <t>法面２号手すり３０型【ピンク】</t>
    <phoneticPr fontId="3"/>
  </si>
  <si>
    <t>XU2</t>
    <phoneticPr fontId="3"/>
  </si>
  <si>
    <t>ハイステップ　６００</t>
    <phoneticPr fontId="3"/>
  </si>
  <si>
    <t>XU3</t>
    <phoneticPr fontId="3"/>
  </si>
  <si>
    <t>ハイステップ　９００</t>
    <phoneticPr fontId="3"/>
  </si>
  <si>
    <t>ACHKK</t>
    <phoneticPr fontId="3"/>
  </si>
  <si>
    <t>アルスピーダー固定金具</t>
    <rPh sb="9" eb="11">
      <t>カナグ</t>
    </rPh>
    <phoneticPr fontId="3"/>
  </si>
  <si>
    <t>φ42.7・φ48.6兼用</t>
    <rPh sb="11" eb="13">
      <t>ケンヨウ</t>
    </rPh>
    <phoneticPr fontId="3"/>
  </si>
  <si>
    <t>ACHKKS</t>
    <phoneticPr fontId="3"/>
  </si>
  <si>
    <t>アルスピーダー固定金具外コーナー</t>
    <rPh sb="7" eb="9">
      <t>コテイ</t>
    </rPh>
    <rPh sb="9" eb="11">
      <t>カナグ</t>
    </rPh>
    <rPh sb="11" eb="12">
      <t>ソト</t>
    </rPh>
    <phoneticPr fontId="3"/>
  </si>
  <si>
    <t>ACHKKU</t>
    <phoneticPr fontId="3"/>
  </si>
  <si>
    <t>アルスピーダー固定金具内コーナー</t>
    <rPh sb="7" eb="9">
      <t>コテイ</t>
    </rPh>
    <rPh sb="9" eb="11">
      <t>カナグ</t>
    </rPh>
    <rPh sb="11" eb="12">
      <t>ウチ</t>
    </rPh>
    <phoneticPr fontId="3"/>
  </si>
  <si>
    <t>ACHKS06</t>
    <phoneticPr fontId="3"/>
  </si>
  <si>
    <t>アルスピーダー０６妻（幅木）</t>
    <rPh sb="9" eb="10">
      <t>ツマ</t>
    </rPh>
    <rPh sb="11" eb="13">
      <t>ハバキ</t>
    </rPh>
    <phoneticPr fontId="3"/>
  </si>
  <si>
    <t>ACHKS09</t>
    <phoneticPr fontId="3"/>
  </si>
  <si>
    <t>アルスピーダー０９妻（幅木）【ピンク】</t>
    <rPh sb="9" eb="10">
      <t>ツマ</t>
    </rPh>
    <rPh sb="11" eb="13">
      <t>ハバキ</t>
    </rPh>
    <phoneticPr fontId="3"/>
  </si>
  <si>
    <t>ACHKS11</t>
    <phoneticPr fontId="3"/>
  </si>
  <si>
    <t>アルスピーダー１１妻（幅木）【黄緑】</t>
    <rPh sb="9" eb="10">
      <t>ツマ</t>
    </rPh>
    <rPh sb="11" eb="13">
      <t>ハバキ</t>
    </rPh>
    <rPh sb="15" eb="17">
      <t>キミドリ</t>
    </rPh>
    <phoneticPr fontId="3"/>
  </si>
  <si>
    <t>ACHKS12</t>
    <phoneticPr fontId="3"/>
  </si>
  <si>
    <t>アルスピーダー１２妻（幅木）【青】</t>
    <rPh sb="9" eb="10">
      <t>ツマ</t>
    </rPh>
    <rPh sb="11" eb="13">
      <t>ハバキ</t>
    </rPh>
    <rPh sb="15" eb="16">
      <t>アオ</t>
    </rPh>
    <phoneticPr fontId="3"/>
  </si>
  <si>
    <t>ACHKS20</t>
    <phoneticPr fontId="3"/>
  </si>
  <si>
    <t>アルスピーダー２０（幅木）</t>
    <phoneticPr fontId="3"/>
  </si>
  <si>
    <t>ACHKS40</t>
    <phoneticPr fontId="3"/>
  </si>
  <si>
    <t>アルスピーダー４０（幅木）</t>
    <phoneticPr fontId="3"/>
  </si>
  <si>
    <t>ACHKT06</t>
    <phoneticPr fontId="3"/>
  </si>
  <si>
    <t>２ＷＡＹ０６（Ｌ型開閉幅木）</t>
    <rPh sb="8" eb="9">
      <t>ガタ</t>
    </rPh>
    <phoneticPr fontId="3"/>
  </si>
  <si>
    <t>ACHKT09</t>
    <phoneticPr fontId="3"/>
  </si>
  <si>
    <t>２ＷＡＹ０９（Ｌ型開閉幅木）【黄】</t>
    <rPh sb="8" eb="9">
      <t>ガタ</t>
    </rPh>
    <rPh sb="15" eb="16">
      <t>キ</t>
    </rPh>
    <phoneticPr fontId="3"/>
  </si>
  <si>
    <t>ACHKT12</t>
    <phoneticPr fontId="3"/>
  </si>
  <si>
    <t>２ＷＡＹ１２（Ｌ型開閉幅木）【青】</t>
    <rPh sb="8" eb="9">
      <t>ガタ</t>
    </rPh>
    <rPh sb="15" eb="16">
      <t>アオ</t>
    </rPh>
    <phoneticPr fontId="3"/>
  </si>
  <si>
    <t>ACHKT15</t>
    <phoneticPr fontId="3"/>
  </si>
  <si>
    <t>２ＷＡＹ１５（Ｌ型開閉幅木）【黄】</t>
    <rPh sb="8" eb="9">
      <t>ガタ</t>
    </rPh>
    <rPh sb="15" eb="16">
      <t>キ</t>
    </rPh>
    <phoneticPr fontId="3"/>
  </si>
  <si>
    <t>ACHKT18</t>
    <phoneticPr fontId="3"/>
  </si>
  <si>
    <t>２ＷＡＹ１８（Ｌ型開閉幅木）</t>
    <rPh sb="8" eb="9">
      <t>ガタ</t>
    </rPh>
    <phoneticPr fontId="3"/>
  </si>
  <si>
    <t>ACE2W12</t>
    <phoneticPr fontId="3"/>
  </si>
  <si>
    <t>ACE2W69</t>
    <phoneticPr fontId="3"/>
  </si>
  <si>
    <t>AJP</t>
    <phoneticPr fontId="3"/>
  </si>
  <si>
    <t>パイプジャッキベース</t>
    <phoneticPr fontId="3"/>
  </si>
  <si>
    <t>PIJ</t>
    <phoneticPr fontId="3"/>
  </si>
  <si>
    <t>自在ジャッキ</t>
    <phoneticPr fontId="3"/>
  </si>
  <si>
    <t>X0094</t>
    <phoneticPr fontId="3"/>
  </si>
  <si>
    <t>ピポットジャッキ</t>
    <phoneticPr fontId="3"/>
  </si>
  <si>
    <t>AO752</t>
    <phoneticPr fontId="3"/>
  </si>
  <si>
    <t>大引受ジャッキ</t>
    <phoneticPr fontId="3"/>
  </si>
  <si>
    <t>AO752L</t>
    <phoneticPr fontId="3"/>
  </si>
  <si>
    <t>大引受ジャッキ　ロング</t>
    <phoneticPr fontId="3"/>
  </si>
  <si>
    <t>HOJ</t>
    <phoneticPr fontId="3"/>
  </si>
  <si>
    <t>３Ｔダブル大引受ジャッキ</t>
    <rPh sb="5" eb="7">
      <t>オオビ</t>
    </rPh>
    <rPh sb="7" eb="8">
      <t>ウケ</t>
    </rPh>
    <phoneticPr fontId="3"/>
  </si>
  <si>
    <t>US033</t>
    <phoneticPr fontId="3"/>
  </si>
  <si>
    <t>シキカク（２０×３０）</t>
    <phoneticPr fontId="3"/>
  </si>
  <si>
    <t>US23</t>
    <phoneticPr fontId="3"/>
  </si>
  <si>
    <t>杉　敷板　２Ｍ　（Ｃ級）</t>
    <rPh sb="2" eb="4">
      <t>シキイタ</t>
    </rPh>
    <phoneticPr fontId="3"/>
  </si>
  <si>
    <t>US43</t>
    <phoneticPr fontId="3"/>
  </si>
  <si>
    <t>杉　敷板　４Ｍ　（Ｃ級）【ピンク】</t>
    <rPh sb="2" eb="4">
      <t>シキイタ</t>
    </rPh>
    <phoneticPr fontId="3"/>
  </si>
  <si>
    <t>壁つなぎ</t>
    <rPh sb="0" eb="1">
      <t>カベ</t>
    </rPh>
    <phoneticPr fontId="3"/>
  </si>
  <si>
    <t>NK1416</t>
    <phoneticPr fontId="3"/>
  </si>
  <si>
    <t>壁つなぎＮＫ１４１６</t>
    <phoneticPr fontId="3"/>
  </si>
  <si>
    <t>L140～160</t>
  </si>
  <si>
    <t>NK1620</t>
    <phoneticPr fontId="3"/>
  </si>
  <si>
    <t>壁つなぎＮＫ１６２０</t>
    <phoneticPr fontId="3"/>
  </si>
  <si>
    <t>L160～200</t>
    <phoneticPr fontId="3"/>
  </si>
  <si>
    <t>NK1925</t>
    <phoneticPr fontId="3"/>
  </si>
  <si>
    <t>壁つなぎＮＫ１９２５</t>
    <phoneticPr fontId="3"/>
  </si>
  <si>
    <t>L190～250</t>
  </si>
  <si>
    <t>NK2434</t>
    <phoneticPr fontId="3"/>
  </si>
  <si>
    <t>壁つなぎＮＫ２４３４</t>
    <phoneticPr fontId="3"/>
  </si>
  <si>
    <t>L240～340</t>
  </si>
  <si>
    <t>NK3352</t>
    <phoneticPr fontId="3"/>
  </si>
  <si>
    <t>壁つなぎＮＫ３３５２</t>
    <phoneticPr fontId="3"/>
  </si>
  <si>
    <t>L330～520</t>
  </si>
  <si>
    <t>NK5072</t>
    <phoneticPr fontId="3"/>
  </si>
  <si>
    <t>壁つなぎＮＫ５０７２</t>
    <phoneticPr fontId="3"/>
  </si>
  <si>
    <t>L500～720</t>
  </si>
  <si>
    <t>NK7092</t>
    <phoneticPr fontId="3"/>
  </si>
  <si>
    <t>壁つなぎＮＫ７０９２【赤】</t>
    <rPh sb="11" eb="12">
      <t>アカ</t>
    </rPh>
    <phoneticPr fontId="3"/>
  </si>
  <si>
    <t>L700～920</t>
  </si>
  <si>
    <t>NK90112</t>
    <phoneticPr fontId="3"/>
  </si>
  <si>
    <t>壁つなぎＮＫ９０１１２【青】</t>
    <rPh sb="12" eb="13">
      <t>アオ</t>
    </rPh>
    <phoneticPr fontId="3"/>
  </si>
  <si>
    <t>L900～1120</t>
  </si>
  <si>
    <t>KCC10</t>
    <phoneticPr fontId="3"/>
  </si>
  <si>
    <t>兼用クランプ（Ｈ）　直交</t>
    <rPh sb="10" eb="12">
      <t>チョッコウ</t>
    </rPh>
    <phoneticPr fontId="3"/>
  </si>
  <si>
    <t>兼用φ42.7・φ48.6</t>
    <rPh sb="0" eb="2">
      <t>ケンヨウ</t>
    </rPh>
    <phoneticPr fontId="3"/>
  </si>
  <si>
    <t>KCC11</t>
    <phoneticPr fontId="3"/>
  </si>
  <si>
    <t>兼用クランプ（Ｈ）　自在</t>
    <rPh sb="10" eb="12">
      <t>ジザイ</t>
    </rPh>
    <phoneticPr fontId="3"/>
  </si>
  <si>
    <t>PSP</t>
    <phoneticPr fontId="3"/>
  </si>
  <si>
    <t>ダブルロックジョイント</t>
    <phoneticPr fontId="3"/>
  </si>
  <si>
    <t>φ48.6パイプ用</t>
    <rPh sb="8" eb="9">
      <t>ヨウ</t>
    </rPh>
    <phoneticPr fontId="3"/>
  </si>
  <si>
    <t>PK</t>
    <phoneticPr fontId="3"/>
  </si>
  <si>
    <t>固定ベース</t>
    <phoneticPr fontId="3"/>
  </si>
  <si>
    <t>□120　φ48.6　</t>
    <phoneticPr fontId="3"/>
  </si>
  <si>
    <t>PKJ</t>
    <phoneticPr fontId="3"/>
  </si>
  <si>
    <t>回転ベース</t>
    <rPh sb="0" eb="2">
      <t>カイテン</t>
    </rPh>
    <phoneticPr fontId="3"/>
  </si>
  <si>
    <t>CKMK20</t>
    <phoneticPr fontId="3"/>
  </si>
  <si>
    <t>鉄骨スイッチクランプ　固定</t>
    <rPh sb="11" eb="13">
      <t>コテイ</t>
    </rPh>
    <phoneticPr fontId="3"/>
  </si>
  <si>
    <t>CKMK21</t>
    <phoneticPr fontId="3"/>
  </si>
  <si>
    <t>鉄骨スイッチクランプ　自在</t>
    <rPh sb="11" eb="13">
      <t>ジザイ</t>
    </rPh>
    <phoneticPr fontId="3"/>
  </si>
  <si>
    <t>CKMKL100</t>
    <phoneticPr fontId="3"/>
  </si>
  <si>
    <t>座マルキャッチ100</t>
    <rPh sb="0" eb="1">
      <t>ザ</t>
    </rPh>
    <phoneticPr fontId="3"/>
  </si>
  <si>
    <t>掴み：0～100</t>
    <rPh sb="0" eb="1">
      <t>ツカ</t>
    </rPh>
    <phoneticPr fontId="3"/>
  </si>
  <si>
    <t>ピン無しバタ</t>
    <rPh sb="2" eb="3">
      <t>ナ</t>
    </rPh>
    <phoneticPr fontId="3"/>
  </si>
  <si>
    <t>PP06</t>
    <phoneticPr fontId="3"/>
  </si>
  <si>
    <t>単管パイプ　０．６Ｍ　バタ</t>
    <phoneticPr fontId="3"/>
  </si>
  <si>
    <t>PP12</t>
    <phoneticPr fontId="3"/>
  </si>
  <si>
    <t>単管パイプ　１．２Ｍ　バタ</t>
    <phoneticPr fontId="3"/>
  </si>
  <si>
    <t>PP10</t>
    <phoneticPr fontId="3"/>
  </si>
  <si>
    <t>スーパーライト</t>
    <phoneticPr fontId="3"/>
  </si>
  <si>
    <t>PP15</t>
    <phoneticPr fontId="3"/>
  </si>
  <si>
    <t>PP20</t>
    <phoneticPr fontId="3"/>
  </si>
  <si>
    <t>PP25</t>
    <phoneticPr fontId="3"/>
  </si>
  <si>
    <t>PP30</t>
    <phoneticPr fontId="3"/>
  </si>
  <si>
    <t>PP35</t>
    <phoneticPr fontId="3"/>
  </si>
  <si>
    <t>PP40</t>
    <phoneticPr fontId="3"/>
  </si>
  <si>
    <t>PUK12</t>
    <phoneticPr fontId="3"/>
  </si>
  <si>
    <t>くい　１．２</t>
    <phoneticPr fontId="3"/>
  </si>
  <si>
    <t>HZGT</t>
    <phoneticPr fontId="3"/>
  </si>
  <si>
    <t>結束枠</t>
    <rPh sb="0" eb="2">
      <t>ケッソク</t>
    </rPh>
    <rPh sb="2" eb="3">
      <t>ワク</t>
    </rPh>
    <phoneticPr fontId="5"/>
  </si>
  <si>
    <t>ALMS</t>
    <phoneticPr fontId="3"/>
  </si>
  <si>
    <t>アルミメッシュS</t>
    <phoneticPr fontId="3"/>
  </si>
  <si>
    <t>ACAL05SO</t>
    <phoneticPr fontId="3"/>
  </si>
  <si>
    <t>アルミ足場板　０．５Ｍ</t>
    <phoneticPr fontId="3"/>
  </si>
  <si>
    <t>W240  L500</t>
    <phoneticPr fontId="3"/>
  </si>
  <si>
    <t>ACAL10SO</t>
    <phoneticPr fontId="3"/>
  </si>
  <si>
    <t>アルミ足場板　１Ｍ</t>
    <phoneticPr fontId="3"/>
  </si>
  <si>
    <t>W240  L1000</t>
  </si>
  <si>
    <t>ACAL15SO</t>
    <phoneticPr fontId="3"/>
  </si>
  <si>
    <t>アルミ足場板　１．５Ｍ</t>
    <phoneticPr fontId="3"/>
  </si>
  <si>
    <t>W240  L1500</t>
  </si>
  <si>
    <t>ACAL20SO</t>
    <phoneticPr fontId="3"/>
  </si>
  <si>
    <t>アルミ足場板　２Ｍ</t>
    <phoneticPr fontId="3"/>
  </si>
  <si>
    <t>W240  L2000</t>
  </si>
  <si>
    <t>ACAL30SO</t>
    <phoneticPr fontId="3"/>
  </si>
  <si>
    <t>アルミ足場板　３Ｍ</t>
    <phoneticPr fontId="3"/>
  </si>
  <si>
    <t>W240  L3000</t>
  </si>
  <si>
    <t>ACAL40SO</t>
    <phoneticPr fontId="3"/>
  </si>
  <si>
    <t>アルミ足場板　４Ｍ</t>
    <phoneticPr fontId="3"/>
  </si>
  <si>
    <t>W240  L4000</t>
  </si>
  <si>
    <t>ASAL30</t>
    <phoneticPr fontId="3"/>
  </si>
  <si>
    <t>アルミ一連梯子３．０Ｍ</t>
    <phoneticPr fontId="3"/>
  </si>
  <si>
    <t>W421　H3098</t>
    <phoneticPr fontId="3"/>
  </si>
  <si>
    <t>ASAL40</t>
    <phoneticPr fontId="3"/>
  </si>
  <si>
    <t>アルミ一連梯子４．０Ｍ</t>
    <phoneticPr fontId="3"/>
  </si>
  <si>
    <t>W421　H4088</t>
    <phoneticPr fontId="3"/>
  </si>
  <si>
    <t>ASALW50</t>
    <phoneticPr fontId="3"/>
  </si>
  <si>
    <t>アルミ２連梯子５．０Ｍ</t>
    <phoneticPr fontId="3"/>
  </si>
  <si>
    <t>W421　H3150～5160</t>
    <phoneticPr fontId="3"/>
  </si>
  <si>
    <t>AS2000</t>
    <phoneticPr fontId="3"/>
  </si>
  <si>
    <t>ジョイント梯子　２．０Ｍ</t>
    <phoneticPr fontId="3"/>
  </si>
  <si>
    <t>ASB610</t>
    <phoneticPr fontId="3"/>
  </si>
  <si>
    <t>ステップバー６１０</t>
    <phoneticPr fontId="3"/>
  </si>
  <si>
    <t>ASH</t>
    <phoneticPr fontId="3"/>
  </si>
  <si>
    <t>AS1700</t>
    <phoneticPr fontId="3"/>
  </si>
  <si>
    <t>モンキータラップ１７００</t>
    <phoneticPr fontId="3"/>
  </si>
  <si>
    <t>W400　H1700</t>
    <phoneticPr fontId="3"/>
  </si>
  <si>
    <t>GV4</t>
    <phoneticPr fontId="3"/>
  </si>
  <si>
    <t>キャタツ４型Ⅴ</t>
    <phoneticPr fontId="3"/>
  </si>
  <si>
    <t>GV6</t>
    <phoneticPr fontId="3"/>
  </si>
  <si>
    <t>キャタツ６型Ⅴ</t>
    <phoneticPr fontId="3"/>
  </si>
  <si>
    <t>パイプサポート</t>
    <phoneticPr fontId="3"/>
  </si>
  <si>
    <t>SS10SP</t>
    <phoneticPr fontId="3"/>
  </si>
  <si>
    <t>ＳＰサポート10型</t>
    <rPh sb="8" eb="9">
      <t>ガタ</t>
    </rPh>
    <phoneticPr fontId="3"/>
  </si>
  <si>
    <t>SS15SP</t>
    <phoneticPr fontId="3"/>
  </si>
  <si>
    <t>ＳＰサポート15型【ピンク】</t>
    <rPh sb="8" eb="9">
      <t>ガタ</t>
    </rPh>
    <phoneticPr fontId="3"/>
  </si>
  <si>
    <t>SS20SP</t>
    <phoneticPr fontId="3"/>
  </si>
  <si>
    <t>ＳＰサポート20型【黄緑】</t>
    <rPh sb="8" eb="9">
      <t>ガタ</t>
    </rPh>
    <rPh sb="10" eb="12">
      <t>キミドリ</t>
    </rPh>
    <phoneticPr fontId="3"/>
  </si>
  <si>
    <t>SS30SP</t>
    <phoneticPr fontId="3"/>
  </si>
  <si>
    <t>ＳＰサポート30型【ピンク】</t>
    <rPh sb="8" eb="9">
      <t>ガタ</t>
    </rPh>
    <phoneticPr fontId="3"/>
  </si>
  <si>
    <t>SS40SP</t>
    <phoneticPr fontId="3"/>
  </si>
  <si>
    <t>ＳＰサポート40型【黄緑】</t>
    <rPh sb="8" eb="9">
      <t>ガタ</t>
    </rPh>
    <rPh sb="10" eb="12">
      <t>キミドリ</t>
    </rPh>
    <phoneticPr fontId="3"/>
  </si>
  <si>
    <t>SS60SP</t>
    <phoneticPr fontId="3"/>
  </si>
  <si>
    <t>ＳＰサポート60型</t>
    <rPh sb="8" eb="9">
      <t>ガタ</t>
    </rPh>
    <phoneticPr fontId="3"/>
  </si>
  <si>
    <t>CT0</t>
    <phoneticPr fontId="3"/>
  </si>
  <si>
    <t>サポートクランプ　直交</t>
    <phoneticPr fontId="3"/>
  </si>
  <si>
    <t>φ48.6×φ60.5</t>
    <phoneticPr fontId="3"/>
  </si>
  <si>
    <t>CT1</t>
    <phoneticPr fontId="3"/>
  </si>
  <si>
    <t>サポートクランプ　自在</t>
    <phoneticPr fontId="3"/>
  </si>
  <si>
    <t>KK10</t>
    <phoneticPr fontId="3"/>
  </si>
  <si>
    <t>６０角バタ　　　１．０Ｍ　【青】</t>
    <phoneticPr fontId="3"/>
  </si>
  <si>
    <t>□60×60×2.3</t>
    <phoneticPr fontId="3"/>
  </si>
  <si>
    <t>KK15</t>
    <phoneticPr fontId="3"/>
  </si>
  <si>
    <t>６０角バタ　　　１．５Ｍ　【赤】</t>
    <phoneticPr fontId="3"/>
  </si>
  <si>
    <t>KK20</t>
    <phoneticPr fontId="3"/>
  </si>
  <si>
    <t>６０角バタ　　　２．０Ｍ　【青】</t>
    <phoneticPr fontId="3"/>
  </si>
  <si>
    <t>KK25</t>
    <phoneticPr fontId="3"/>
  </si>
  <si>
    <t>６０角バタ　　　２．５Ｍ　【赤】</t>
    <phoneticPr fontId="3"/>
  </si>
  <si>
    <t>KK30</t>
    <phoneticPr fontId="3"/>
  </si>
  <si>
    <t>６０角バタ　　　３．０Ｍ　【青】</t>
    <phoneticPr fontId="3"/>
  </si>
  <si>
    <t>KK35</t>
    <phoneticPr fontId="3"/>
  </si>
  <si>
    <t>６０角バタ　　　３．５Ｍ　【赤】</t>
    <phoneticPr fontId="3"/>
  </si>
  <si>
    <t>KK40</t>
    <phoneticPr fontId="3"/>
  </si>
  <si>
    <t>６０角バタ　　　４．０Ｍ　【青】</t>
    <phoneticPr fontId="3"/>
  </si>
  <si>
    <t>OO10</t>
    <phoneticPr fontId="3"/>
  </si>
  <si>
    <t>１００角バタ　　　１．０Ｍ　【青】</t>
    <rPh sb="15" eb="16">
      <t>アオ</t>
    </rPh>
    <phoneticPr fontId="3"/>
  </si>
  <si>
    <t>□100×100×3.2</t>
    <phoneticPr fontId="3"/>
  </si>
  <si>
    <t>OO15</t>
    <phoneticPr fontId="3"/>
  </si>
  <si>
    <t>１００角バタ　　　１．５Ｍ　【赤】</t>
    <rPh sb="15" eb="16">
      <t>アカ</t>
    </rPh>
    <phoneticPr fontId="3"/>
  </si>
  <si>
    <t>OO20</t>
    <phoneticPr fontId="3"/>
  </si>
  <si>
    <t>１００角バタ　　　２．０Ｍ　【青】</t>
    <phoneticPr fontId="3"/>
  </si>
  <si>
    <t>OO25</t>
    <phoneticPr fontId="3"/>
  </si>
  <si>
    <t>１００角バタ　　　２．５Ｍ　【赤】</t>
    <phoneticPr fontId="3"/>
  </si>
  <si>
    <t>OO30</t>
    <phoneticPr fontId="3"/>
  </si>
  <si>
    <t>１００角バタ　　　３．０Ｍ　【青】</t>
    <phoneticPr fontId="3"/>
  </si>
  <si>
    <t>OO35</t>
    <phoneticPr fontId="3"/>
  </si>
  <si>
    <t>１００角バタ　　　３．５Ｍ　【赤】</t>
    <phoneticPr fontId="3"/>
  </si>
  <si>
    <t>OO40</t>
    <phoneticPr fontId="3"/>
  </si>
  <si>
    <t>１００角バタ　　　４．０Ｍ　【青】</t>
    <phoneticPr fontId="3"/>
  </si>
  <si>
    <t>PCC1</t>
    <phoneticPr fontId="3"/>
  </si>
  <si>
    <t>チェーン付クランプ（チェーン）</t>
    <rPh sb="4" eb="5">
      <t>ツ</t>
    </rPh>
    <phoneticPr fontId="3"/>
  </si>
  <si>
    <t>PCC2</t>
    <phoneticPr fontId="3"/>
  </si>
  <si>
    <t>チェーン付クランプ（クランプ）</t>
    <rPh sb="4" eb="5">
      <t>ツ</t>
    </rPh>
    <phoneticPr fontId="3"/>
  </si>
  <si>
    <t>PCR20</t>
    <phoneticPr fontId="3"/>
  </si>
  <si>
    <t>ロック付チェーン２Ｍ</t>
    <phoneticPr fontId="3"/>
  </si>
  <si>
    <t>外れ止めロック付</t>
    <rPh sb="0" eb="1">
      <t>ハズ</t>
    </rPh>
    <rPh sb="2" eb="3">
      <t>ト</t>
    </rPh>
    <rPh sb="7" eb="8">
      <t>ツ</t>
    </rPh>
    <phoneticPr fontId="3"/>
  </si>
  <si>
    <t>PCR30</t>
    <phoneticPr fontId="3"/>
  </si>
  <si>
    <t>ロック付チェーン３Ｍ</t>
    <phoneticPr fontId="3"/>
  </si>
  <si>
    <t>PCR40</t>
    <phoneticPr fontId="3"/>
  </si>
  <si>
    <t>ロック付チェーン４Ｍ</t>
    <phoneticPr fontId="3"/>
  </si>
  <si>
    <t>PCR50</t>
    <phoneticPr fontId="3"/>
  </si>
  <si>
    <t>ロック付チェーン５Ｍ</t>
    <phoneticPr fontId="3"/>
  </si>
  <si>
    <t>CK1J</t>
    <phoneticPr fontId="3"/>
  </si>
  <si>
    <t>座キャッチ３７チェーン固定用</t>
    <rPh sb="0" eb="1">
      <t>ザ</t>
    </rPh>
    <rPh sb="11" eb="14">
      <t>コテイヨウ</t>
    </rPh>
    <phoneticPr fontId="3"/>
  </si>
  <si>
    <t>PB</t>
    <phoneticPr fontId="3"/>
  </si>
  <si>
    <t>単管バリケード【青】</t>
    <rPh sb="8" eb="9">
      <t>アオ</t>
    </rPh>
    <phoneticPr fontId="3"/>
  </si>
  <si>
    <t>OKM</t>
    <phoneticPr fontId="3"/>
  </si>
  <si>
    <t>ＯＫマット【青】</t>
    <rPh sb="6" eb="7">
      <t>アオ</t>
    </rPh>
    <phoneticPr fontId="3"/>
  </si>
  <si>
    <t>W450×L2000</t>
  </si>
  <si>
    <t>AGW8</t>
    <phoneticPr fontId="3"/>
  </si>
  <si>
    <t>ホワイトキャスター８吋</t>
    <phoneticPr fontId="3"/>
  </si>
  <si>
    <t>ARSP</t>
    <phoneticPr fontId="3"/>
  </si>
  <si>
    <t>SPアウトリガー</t>
    <phoneticPr fontId="3"/>
  </si>
  <si>
    <t>W600　H760（625）</t>
    <phoneticPr fontId="3"/>
  </si>
  <si>
    <t>NAC6</t>
    <phoneticPr fontId="3"/>
  </si>
  <si>
    <t>W755　D1205　H263</t>
    <phoneticPr fontId="3"/>
  </si>
  <si>
    <t>MPNC</t>
    <phoneticPr fontId="3"/>
  </si>
  <si>
    <t>コンボキシィ（車輪付）</t>
    <phoneticPr fontId="3"/>
  </si>
  <si>
    <t>W1066　D913　H729</t>
  </si>
  <si>
    <t>MPS</t>
    <phoneticPr fontId="3"/>
  </si>
  <si>
    <t>マルチパレット</t>
    <phoneticPr fontId="3"/>
  </si>
  <si>
    <t>W1129　D953　H690</t>
    <phoneticPr fontId="3"/>
  </si>
  <si>
    <t>MPSH</t>
    <phoneticPr fontId="3"/>
  </si>
  <si>
    <t>マルチパレットハーフ</t>
    <phoneticPr fontId="3"/>
  </si>
  <si>
    <t>W1072　D915　H400</t>
    <phoneticPr fontId="3"/>
  </si>
  <si>
    <t>YTP18</t>
    <phoneticPr fontId="3"/>
  </si>
  <si>
    <t>ＹＴ支柱１８</t>
    <rPh sb="2" eb="4">
      <t>シチュウ</t>
    </rPh>
    <phoneticPr fontId="3"/>
  </si>
  <si>
    <t>H1800 φ48.6</t>
    <phoneticPr fontId="3"/>
  </si>
  <si>
    <t>YTP09</t>
    <phoneticPr fontId="3"/>
  </si>
  <si>
    <t>ＹＴ支柱０９</t>
    <rPh sb="2" eb="4">
      <t>シチュウ</t>
    </rPh>
    <phoneticPr fontId="3"/>
  </si>
  <si>
    <t>H900 φ48.6</t>
    <phoneticPr fontId="3"/>
  </si>
  <si>
    <t>YTP045</t>
    <phoneticPr fontId="3"/>
  </si>
  <si>
    <t>ＹＴ支柱０４５</t>
    <rPh sb="2" eb="4">
      <t>シチュウ</t>
    </rPh>
    <phoneticPr fontId="3"/>
  </si>
  <si>
    <t>H450 φ48.6</t>
    <phoneticPr fontId="3"/>
  </si>
  <si>
    <t>YTP0225</t>
    <phoneticPr fontId="3"/>
  </si>
  <si>
    <t>ＹＴ支柱０２２５</t>
    <rPh sb="2" eb="4">
      <t>シチュウ</t>
    </rPh>
    <phoneticPr fontId="3"/>
  </si>
  <si>
    <t>H225 φ48.6</t>
    <phoneticPr fontId="3"/>
  </si>
  <si>
    <t>YTP09H</t>
    <phoneticPr fontId="3"/>
  </si>
  <si>
    <t>ＹＴヘッド支柱０９</t>
    <rPh sb="5" eb="7">
      <t>シチュウ</t>
    </rPh>
    <phoneticPr fontId="3"/>
  </si>
  <si>
    <t>上部ホゾ無　H900</t>
    <rPh sb="0" eb="2">
      <t>ジョウブ</t>
    </rPh>
    <rPh sb="4" eb="5">
      <t>ナ</t>
    </rPh>
    <phoneticPr fontId="3"/>
  </si>
  <si>
    <t>YTKR543</t>
    <phoneticPr fontId="3"/>
  </si>
  <si>
    <t>YTトップカラー５４３</t>
    <phoneticPr fontId="3"/>
  </si>
  <si>
    <t>YTKR225</t>
    <phoneticPr fontId="3"/>
  </si>
  <si>
    <t>YTトップカラー２２５</t>
    <phoneticPr fontId="3"/>
  </si>
  <si>
    <t>YTKR120</t>
    <phoneticPr fontId="3"/>
  </si>
  <si>
    <t>YTカラー材１２０</t>
    <rPh sb="5" eb="6">
      <t>ザイ</t>
    </rPh>
    <phoneticPr fontId="3"/>
  </si>
  <si>
    <t>YTSC18</t>
    <phoneticPr fontId="3"/>
  </si>
  <si>
    <t>ＹＴ水平材１８</t>
    <rPh sb="2" eb="4">
      <t>スイヘイ</t>
    </rPh>
    <rPh sb="4" eb="5">
      <t>ザイ</t>
    </rPh>
    <phoneticPr fontId="3"/>
  </si>
  <si>
    <t>YTSC15</t>
    <phoneticPr fontId="3"/>
  </si>
  <si>
    <t>ＹＴ水平材１５</t>
    <rPh sb="2" eb="4">
      <t>スイヘイ</t>
    </rPh>
    <rPh sb="4" eb="5">
      <t>ザイ</t>
    </rPh>
    <phoneticPr fontId="3"/>
  </si>
  <si>
    <t>YTSC12</t>
    <phoneticPr fontId="3"/>
  </si>
  <si>
    <t>ＹＴ水平材１２</t>
    <rPh sb="2" eb="4">
      <t>スイヘイ</t>
    </rPh>
    <rPh sb="4" eb="5">
      <t>ザイ</t>
    </rPh>
    <phoneticPr fontId="3"/>
  </si>
  <si>
    <t>YTSC09</t>
    <phoneticPr fontId="3"/>
  </si>
  <si>
    <t>ＹＴ水平材０９</t>
    <rPh sb="2" eb="4">
      <t>スイヘイ</t>
    </rPh>
    <rPh sb="4" eb="5">
      <t>ザイ</t>
    </rPh>
    <phoneticPr fontId="3"/>
  </si>
  <si>
    <t>YTSC06</t>
    <phoneticPr fontId="3"/>
  </si>
  <si>
    <t>ＹＴ水平材０６</t>
    <rPh sb="2" eb="4">
      <t>スイヘイ</t>
    </rPh>
    <rPh sb="4" eb="5">
      <t>ザイ</t>
    </rPh>
    <phoneticPr fontId="3"/>
  </si>
  <si>
    <t>YTSC03</t>
    <phoneticPr fontId="3"/>
  </si>
  <si>
    <t>ＹＴ水平材０３</t>
    <rPh sb="2" eb="4">
      <t>スイヘイ</t>
    </rPh>
    <rPh sb="4" eb="5">
      <t>ザイ</t>
    </rPh>
    <phoneticPr fontId="3"/>
  </si>
  <si>
    <t>YTSC01</t>
    <phoneticPr fontId="3"/>
  </si>
  <si>
    <t>ＹＴ水平材０１</t>
    <rPh sb="2" eb="4">
      <t>スイヘイ</t>
    </rPh>
    <rPh sb="4" eb="5">
      <t>ザイ</t>
    </rPh>
    <phoneticPr fontId="3"/>
  </si>
  <si>
    <t>L150　φ42.7</t>
    <phoneticPr fontId="3"/>
  </si>
  <si>
    <t>YTBK909</t>
    <phoneticPr fontId="3"/>
  </si>
  <si>
    <t>ＹＴ斜面ブラケット９０９</t>
    <rPh sb="2" eb="4">
      <t>シャメン</t>
    </rPh>
    <phoneticPr fontId="3"/>
  </si>
  <si>
    <t>張出914</t>
    <rPh sb="0" eb="2">
      <t>ハリダシ</t>
    </rPh>
    <phoneticPr fontId="3"/>
  </si>
  <si>
    <t>YTBK609</t>
    <phoneticPr fontId="3"/>
  </si>
  <si>
    <t>ＹＴ斜面ブラケット６０９</t>
    <rPh sb="2" eb="4">
      <t>シャメン</t>
    </rPh>
    <phoneticPr fontId="3"/>
  </si>
  <si>
    <t>張出610</t>
    <rPh sb="0" eb="2">
      <t>ハリダシ</t>
    </rPh>
    <phoneticPr fontId="3"/>
  </si>
  <si>
    <t>YTPK304</t>
    <phoneticPr fontId="3"/>
  </si>
  <si>
    <t>ＹＴピンブラケット３０４</t>
    <phoneticPr fontId="3"/>
  </si>
  <si>
    <t>張出305　ピン付</t>
    <rPh sb="0" eb="2">
      <t>ハリダシ</t>
    </rPh>
    <rPh sb="8" eb="9">
      <t>ツ</t>
    </rPh>
    <phoneticPr fontId="3"/>
  </si>
  <si>
    <t>YTST18</t>
    <phoneticPr fontId="3"/>
  </si>
  <si>
    <t>ＹＴ先行ブレース１８</t>
    <rPh sb="2" eb="4">
      <t>センコウ</t>
    </rPh>
    <phoneticPr fontId="3"/>
  </si>
  <si>
    <t>YTST15</t>
    <phoneticPr fontId="3"/>
  </si>
  <si>
    <t>ＹＴ先行ブレース１５</t>
    <rPh sb="2" eb="4">
      <t>センコウ</t>
    </rPh>
    <phoneticPr fontId="3"/>
  </si>
  <si>
    <t>YTST12</t>
    <phoneticPr fontId="3"/>
  </si>
  <si>
    <t>ＹＴ先行ブレース１２</t>
    <rPh sb="2" eb="4">
      <t>センコウ</t>
    </rPh>
    <phoneticPr fontId="3"/>
  </si>
  <si>
    <t>YTST09</t>
    <phoneticPr fontId="3"/>
  </si>
  <si>
    <t>ＹＴ先行ブレース０９</t>
    <rPh sb="2" eb="4">
      <t>センコウ</t>
    </rPh>
    <phoneticPr fontId="3"/>
  </si>
  <si>
    <t>VKSP</t>
    <phoneticPr fontId="3"/>
  </si>
  <si>
    <t>ＳＰカイダン</t>
    <phoneticPr fontId="3"/>
  </si>
  <si>
    <t>二段一体式</t>
    <rPh sb="0" eb="2">
      <t>２ダン</t>
    </rPh>
    <rPh sb="2" eb="4">
      <t>イッタイ</t>
    </rPh>
    <rPh sb="4" eb="5">
      <t>シキ</t>
    </rPh>
    <phoneticPr fontId="3"/>
  </si>
  <si>
    <t>YTTG</t>
    <phoneticPr fontId="3"/>
  </si>
  <si>
    <t>ＹＴ吊り金具</t>
    <rPh sb="2" eb="3">
      <t>ツリ</t>
    </rPh>
    <rPh sb="4" eb="6">
      <t>カナグ</t>
    </rPh>
    <phoneticPr fontId="3"/>
  </si>
  <si>
    <t>YTS0609</t>
    <phoneticPr fontId="3"/>
  </si>
  <si>
    <t xml:space="preserve">ＹＴＳブレース０６０９　【ムラサキ】    </t>
    <phoneticPr fontId="3"/>
  </si>
  <si>
    <t>YTS0909</t>
    <phoneticPr fontId="3"/>
  </si>
  <si>
    <t xml:space="preserve">ＹＴＳブレース０９０９　【黒】    </t>
    <rPh sb="13" eb="14">
      <t>クロ</t>
    </rPh>
    <phoneticPr fontId="3"/>
  </si>
  <si>
    <t>YTS0918</t>
    <phoneticPr fontId="3"/>
  </si>
  <si>
    <t xml:space="preserve">ＹＴＳブレース０９１８   </t>
    <phoneticPr fontId="3"/>
  </si>
  <si>
    <t>YTS1209</t>
    <phoneticPr fontId="3"/>
  </si>
  <si>
    <t xml:space="preserve">ＹＴＳブレース１２０９　【青】    </t>
    <rPh sb="13" eb="14">
      <t>アオ</t>
    </rPh>
    <phoneticPr fontId="3"/>
  </si>
  <si>
    <t>YTS1809</t>
    <phoneticPr fontId="3"/>
  </si>
  <si>
    <t xml:space="preserve">ＹＴＳブレース１８０９　【黄】    </t>
    <rPh sb="13" eb="14">
      <t>キ</t>
    </rPh>
    <phoneticPr fontId="3"/>
  </si>
  <si>
    <t>YTS1818</t>
    <phoneticPr fontId="3"/>
  </si>
  <si>
    <t xml:space="preserve">ＹＴＳブレース１８１８　【緑】    </t>
    <phoneticPr fontId="3"/>
  </si>
  <si>
    <t>敷板</t>
    <rPh sb="0" eb="2">
      <t>シキイタ</t>
    </rPh>
    <phoneticPr fontId="3"/>
  </si>
  <si>
    <t>品　目</t>
    <rPh sb="0" eb="1">
      <t>ヒン</t>
    </rPh>
    <rPh sb="2" eb="3">
      <t>メ</t>
    </rPh>
    <phoneticPr fontId="3"/>
  </si>
  <si>
    <t>分類</t>
    <rPh sb="0" eb="2">
      <t>ブンルイ</t>
    </rPh>
    <phoneticPr fontId="3"/>
  </si>
  <si>
    <t>単管パイプ　１．０Ｍ　ピン付</t>
    <rPh sb="13" eb="14">
      <t>ツ</t>
    </rPh>
    <phoneticPr fontId="3"/>
  </si>
  <si>
    <t>単管パイプ　１．５Ｍ　ピン付</t>
    <rPh sb="13" eb="14">
      <t>ツ</t>
    </rPh>
    <phoneticPr fontId="3"/>
  </si>
  <si>
    <t>単管パイプ　２．０Ｍ　ピン付</t>
    <rPh sb="13" eb="14">
      <t>ツ</t>
    </rPh>
    <phoneticPr fontId="3"/>
  </si>
  <si>
    <t>単管パイプ　２．５Ｍ　ピン付</t>
    <rPh sb="13" eb="14">
      <t>ツ</t>
    </rPh>
    <phoneticPr fontId="3"/>
  </si>
  <si>
    <t>単管パイプ　３．０Ｍ　ピン付</t>
    <rPh sb="13" eb="14">
      <t>ツ</t>
    </rPh>
    <phoneticPr fontId="3"/>
  </si>
  <si>
    <t>単管パイプ　３．５Ｍ　ピン付</t>
    <rPh sb="13" eb="14">
      <t>ツ</t>
    </rPh>
    <phoneticPr fontId="3"/>
  </si>
  <si>
    <t>単管パイプ　４．０Ｍ　ピン付</t>
    <rPh sb="13" eb="14">
      <t>ツ</t>
    </rPh>
    <phoneticPr fontId="3"/>
  </si>
  <si>
    <t>キャタツ</t>
    <phoneticPr fontId="3"/>
  </si>
  <si>
    <t>60角鋼管</t>
    <rPh sb="2" eb="3">
      <t>カク</t>
    </rPh>
    <rPh sb="3" eb="5">
      <t>コウカン</t>
    </rPh>
    <phoneticPr fontId="3"/>
  </si>
  <si>
    <t>100角鋼管</t>
    <rPh sb="3" eb="4">
      <t>カク</t>
    </rPh>
    <rPh sb="4" eb="6">
      <t>コウカン</t>
    </rPh>
    <phoneticPr fontId="3"/>
  </si>
  <si>
    <t>出入口用チェーン</t>
    <rPh sb="0" eb="3">
      <t>デイリグチ</t>
    </rPh>
    <rPh sb="3" eb="4">
      <t>ヨウ</t>
    </rPh>
    <phoneticPr fontId="3"/>
  </si>
  <si>
    <t>吊チェーン</t>
    <rPh sb="0" eb="1">
      <t>ツリ</t>
    </rPh>
    <phoneticPr fontId="3"/>
  </si>
  <si>
    <t>Iqカイダン類</t>
    <rPh sb="6" eb="7">
      <t>ルイ</t>
    </rPh>
    <phoneticPr fontId="3"/>
  </si>
  <si>
    <t>Iqブラケット</t>
    <phoneticPr fontId="3"/>
  </si>
  <si>
    <t>Iq拡幅狭幅部材・フレーム補強材</t>
    <rPh sb="2" eb="4">
      <t>カクフク</t>
    </rPh>
    <rPh sb="4" eb="5">
      <t>セマ</t>
    </rPh>
    <rPh sb="5" eb="6">
      <t>ハバ</t>
    </rPh>
    <rPh sb="6" eb="8">
      <t>ブザイ</t>
    </rPh>
    <rPh sb="13" eb="15">
      <t>ホキョウ</t>
    </rPh>
    <rPh sb="15" eb="16">
      <t>ザイ</t>
    </rPh>
    <phoneticPr fontId="3"/>
  </si>
  <si>
    <t>法面階段・ハイステップ</t>
    <rPh sb="0" eb="2">
      <t>ノリメン</t>
    </rPh>
    <rPh sb="2" eb="4">
      <t>カイダン</t>
    </rPh>
    <phoneticPr fontId="3"/>
  </si>
  <si>
    <t>アルミ足場板・すき間塞ぎ板</t>
    <rPh sb="3" eb="5">
      <t>アシバ</t>
    </rPh>
    <rPh sb="5" eb="6">
      <t>イタ</t>
    </rPh>
    <rPh sb="9" eb="10">
      <t>マ</t>
    </rPh>
    <rPh sb="10" eb="11">
      <t>フサ</t>
    </rPh>
    <rPh sb="12" eb="13">
      <t>イタ</t>
    </rPh>
    <phoneticPr fontId="3"/>
  </si>
  <si>
    <t>アルミハシゴ・モンキータラップ</t>
    <phoneticPr fontId="3"/>
  </si>
  <si>
    <t>YT水平材・YT先行ブレース</t>
    <rPh sb="2" eb="4">
      <t>スイヘイ</t>
    </rPh>
    <rPh sb="4" eb="5">
      <t>ザイ</t>
    </rPh>
    <rPh sb="8" eb="10">
      <t>センコウ</t>
    </rPh>
    <phoneticPr fontId="3"/>
  </si>
  <si>
    <t>ジャッキベース・大引受ジャッキ</t>
    <rPh sb="8" eb="10">
      <t>オオビ</t>
    </rPh>
    <rPh sb="10" eb="11">
      <t>ウ</t>
    </rPh>
    <phoneticPr fontId="3"/>
  </si>
  <si>
    <t>NKH</t>
    <phoneticPr fontId="3"/>
  </si>
  <si>
    <t>注文数</t>
    <rPh sb="0" eb="3">
      <t>チュウモンスウ</t>
    </rPh>
    <phoneticPr fontId="3"/>
  </si>
  <si>
    <t>320～440　φ48.6×φ60.5</t>
    <phoneticPr fontId="3"/>
  </si>
  <si>
    <t>410～620　φ48.6×φ60.5</t>
    <phoneticPr fontId="3"/>
  </si>
  <si>
    <t>620～940　φ48.6×φ60.5</t>
    <phoneticPr fontId="3"/>
  </si>
  <si>
    <t>920～1415　φ48.6×φ60.5</t>
    <phoneticPr fontId="3"/>
  </si>
  <si>
    <t>1220～1995　φ48.6×φ60.5</t>
    <phoneticPr fontId="3"/>
  </si>
  <si>
    <t>1720～3040　φ48.6×φ60.5</t>
    <phoneticPr fontId="3"/>
  </si>
  <si>
    <t>掴み：0～40　兼用φ42.7・φ48.6</t>
    <rPh sb="0" eb="1">
      <t>ツカ</t>
    </rPh>
    <rPh sb="8" eb="10">
      <t>ケンヨウ</t>
    </rPh>
    <phoneticPr fontId="3"/>
  </si>
  <si>
    <t>掴み：6～100　兼用φ42.7・φ48.6</t>
    <rPh sb="0" eb="1">
      <t>ツカ</t>
    </rPh>
    <phoneticPr fontId="3"/>
  </si>
  <si>
    <t>現場名</t>
    <rPh sb="0" eb="2">
      <t>ゲンバ</t>
    </rPh>
    <rPh sb="2" eb="3">
      <t>メイ</t>
    </rPh>
    <phoneticPr fontId="3"/>
  </si>
  <si>
    <t>会社名</t>
    <rPh sb="0" eb="3">
      <t>カイシャメイ</t>
    </rPh>
    <phoneticPr fontId="3"/>
  </si>
  <si>
    <t>発注者</t>
    <rPh sb="0" eb="3">
      <t>ハッチュウシャ</t>
    </rPh>
    <phoneticPr fontId="3"/>
  </si>
  <si>
    <t>納入希望日</t>
    <rPh sb="0" eb="2">
      <t>ノウニュウ</t>
    </rPh>
    <rPh sb="2" eb="4">
      <t>キボウ</t>
    </rPh>
    <rPh sb="4" eb="5">
      <t>ヒ</t>
    </rPh>
    <phoneticPr fontId="3"/>
  </si>
  <si>
    <t>増ｔ平車(積載10ｔ)</t>
    <rPh sb="0" eb="1">
      <t>ゾウ</t>
    </rPh>
    <rPh sb="2" eb="3">
      <t>ヒラ</t>
    </rPh>
    <rPh sb="3" eb="4">
      <t>シャ</t>
    </rPh>
    <rPh sb="5" eb="7">
      <t>セキサイ</t>
    </rPh>
    <phoneticPr fontId="3"/>
  </si>
  <si>
    <t>増ｔユニック(積載9ｔ)</t>
    <rPh sb="0" eb="1">
      <t>ゾウ</t>
    </rPh>
    <rPh sb="7" eb="9">
      <t>セキサイ</t>
    </rPh>
    <phoneticPr fontId="3"/>
  </si>
  <si>
    <t>4ｔユニック(積載2.4ｔ)</t>
    <rPh sb="7" eb="9">
      <t>セキサイ</t>
    </rPh>
    <phoneticPr fontId="3"/>
  </si>
  <si>
    <t>土のう袋</t>
    <rPh sb="0" eb="1">
      <t>ド</t>
    </rPh>
    <rPh sb="3" eb="4">
      <t>フクロ</t>
    </rPh>
    <phoneticPr fontId="1"/>
  </si>
  <si>
    <t>資材重量</t>
    <rPh sb="0" eb="2">
      <t>シザイ</t>
    </rPh>
    <rPh sb="2" eb="4">
      <t>ジュウリョウ</t>
    </rPh>
    <phoneticPr fontId="1"/>
  </si>
  <si>
    <t>ｔ</t>
    <phoneticPr fontId="1"/>
  </si>
  <si>
    <t>メールでの発注は</t>
    <rPh sb="5" eb="7">
      <t>ハッチュウ</t>
    </rPh>
    <phoneticPr fontId="1"/>
  </si>
  <si>
    <t>Faxでの発注は</t>
    <rPh sb="5" eb="7">
      <t>ハッチュウ</t>
    </rPh>
    <phoneticPr fontId="1"/>
  </si>
  <si>
    <t>休業日</t>
    <rPh sb="0" eb="3">
      <t>キュウギョウビ</t>
    </rPh>
    <phoneticPr fontId="1"/>
  </si>
  <si>
    <t>青森アトム　休業日</t>
    <rPh sb="0" eb="2">
      <t>アオモリ</t>
    </rPh>
    <rPh sb="6" eb="9">
      <t>キュウギョウビ</t>
    </rPh>
    <phoneticPr fontId="1"/>
  </si>
  <si>
    <t>クランプ・ジョイント・固定ベース</t>
    <rPh sb="11" eb="13">
      <t>コテイ</t>
    </rPh>
    <phoneticPr fontId="3"/>
  </si>
  <si>
    <t>マルチパレット・アルミ台車</t>
    <rPh sb="11" eb="13">
      <t>ダイシャ</t>
    </rPh>
    <phoneticPr fontId="3"/>
  </si>
  <si>
    <t>単管バリケード・OKマット</t>
    <rPh sb="0" eb="2">
      <t>タンカン</t>
    </rPh>
    <phoneticPr fontId="3"/>
  </si>
  <si>
    <t>キャスター・アウトリガー</t>
    <phoneticPr fontId="3"/>
  </si>
  <si>
    <t>ロクリン（アルミ6輪1トン台車）</t>
    <rPh sb="9" eb="10">
      <t>リン</t>
    </rPh>
    <rPh sb="13" eb="15">
      <t>ダイシャ</t>
    </rPh>
    <phoneticPr fontId="3"/>
  </si>
  <si>
    <t>Iq用　梁枠・その他部材</t>
    <rPh sb="2" eb="3">
      <t>ヨウ</t>
    </rPh>
    <rPh sb="4" eb="6">
      <t>ハリワク</t>
    </rPh>
    <rPh sb="9" eb="10">
      <t>タ</t>
    </rPh>
    <rPh sb="10" eb="12">
      <t>ブザイ</t>
    </rPh>
    <phoneticPr fontId="3"/>
  </si>
  <si>
    <t>YTカイダン類・ブラケット</t>
    <rPh sb="6" eb="7">
      <t>ルイ</t>
    </rPh>
    <phoneticPr fontId="3"/>
  </si>
  <si>
    <t>YT支柱・カラー材</t>
    <rPh sb="2" eb="4">
      <t>シチュウ</t>
    </rPh>
    <rPh sb="8" eb="9">
      <t>ザイ</t>
    </rPh>
    <phoneticPr fontId="3"/>
  </si>
  <si>
    <t>YTSブレース</t>
    <phoneticPr fontId="3"/>
  </si>
  <si>
    <t>XAT0303</t>
    <phoneticPr fontId="3"/>
  </si>
  <si>
    <t>XAT0304</t>
    <phoneticPr fontId="3"/>
  </si>
  <si>
    <t>XAT0305</t>
    <phoneticPr fontId="3"/>
  </si>
  <si>
    <t>立ち馬</t>
    <rPh sb="0" eb="1">
      <t>タ</t>
    </rPh>
    <rPh sb="2" eb="3">
      <t>ウマ</t>
    </rPh>
    <phoneticPr fontId="3"/>
  </si>
  <si>
    <t>立ち馬</t>
    <rPh sb="0" eb="1">
      <t>タ</t>
    </rPh>
    <rPh sb="2" eb="3">
      <t>ウマ</t>
    </rPh>
    <phoneticPr fontId="4"/>
  </si>
  <si>
    <t>新たな資材の入力をする場合は　　　　をクリックして選択を解除してください。</t>
    <rPh sb="0" eb="1">
      <t>アラ</t>
    </rPh>
    <rPh sb="3" eb="5">
      <t>シザイ</t>
    </rPh>
    <rPh sb="6" eb="8">
      <t>ニュウリョク</t>
    </rPh>
    <rPh sb="11" eb="13">
      <t>バアイ</t>
    </rPh>
    <rPh sb="25" eb="27">
      <t>センタク</t>
    </rPh>
    <rPh sb="28" eb="30">
      <t>カイジョ</t>
    </rPh>
    <phoneticPr fontId="3"/>
  </si>
  <si>
    <t>水平用１５㍉目合　黄･赤</t>
    <rPh sb="0" eb="2">
      <t>スイヘイ</t>
    </rPh>
    <rPh sb="2" eb="3">
      <t>ヨウ</t>
    </rPh>
    <rPh sb="6" eb="7">
      <t>メ</t>
    </rPh>
    <rPh sb="7" eb="8">
      <t>ア</t>
    </rPh>
    <phoneticPr fontId="22"/>
  </si>
  <si>
    <t>水平用１５㍉目合　青･青</t>
    <rPh sb="0" eb="2">
      <t>スイヘイ</t>
    </rPh>
    <rPh sb="2" eb="3">
      <t>ヨウ</t>
    </rPh>
    <rPh sb="6" eb="7">
      <t>メ</t>
    </rPh>
    <rPh sb="7" eb="8">
      <t>ア</t>
    </rPh>
    <phoneticPr fontId="22"/>
  </si>
  <si>
    <t>水平用１５㍉目合　赤･赤</t>
    <rPh sb="0" eb="2">
      <t>スイヘイ</t>
    </rPh>
    <rPh sb="2" eb="3">
      <t>ヨウ</t>
    </rPh>
    <rPh sb="6" eb="7">
      <t>メ</t>
    </rPh>
    <rPh sb="7" eb="8">
      <t>ア</t>
    </rPh>
    <phoneticPr fontId="22"/>
  </si>
  <si>
    <t>水平用１５㍉目合　青･黄</t>
    <rPh sb="0" eb="2">
      <t>スイヘイ</t>
    </rPh>
    <rPh sb="2" eb="3">
      <t>ヨウ</t>
    </rPh>
    <rPh sb="6" eb="7">
      <t>メ</t>
    </rPh>
    <rPh sb="7" eb="8">
      <t>ア</t>
    </rPh>
    <phoneticPr fontId="22"/>
  </si>
  <si>
    <t>水平用１５㍉目合　橙･橙</t>
    <rPh sb="0" eb="2">
      <t>スイヘイ</t>
    </rPh>
    <rPh sb="2" eb="3">
      <t>ヨウ</t>
    </rPh>
    <rPh sb="6" eb="7">
      <t>メ</t>
    </rPh>
    <rPh sb="7" eb="8">
      <t>ア</t>
    </rPh>
    <phoneticPr fontId="22"/>
  </si>
  <si>
    <t>15㍉目合　注意喚起ネット</t>
    <rPh sb="3" eb="5">
      <t>メアイ</t>
    </rPh>
    <rPh sb="6" eb="10">
      <t>チュウイカンキ</t>
    </rPh>
    <phoneticPr fontId="22"/>
  </si>
  <si>
    <t>水平用１００㍉目合　黒･赤</t>
    <rPh sb="0" eb="2">
      <t>スイヘイ</t>
    </rPh>
    <rPh sb="2" eb="3">
      <t>ヨウ</t>
    </rPh>
    <rPh sb="7" eb="8">
      <t>メ</t>
    </rPh>
    <rPh sb="8" eb="9">
      <t>ア</t>
    </rPh>
    <phoneticPr fontId="22"/>
  </si>
  <si>
    <t>水平用１００㍉目合　緑赤･白</t>
    <rPh sb="0" eb="2">
      <t>スイヘイ</t>
    </rPh>
    <rPh sb="2" eb="3">
      <t>ヨウ</t>
    </rPh>
    <rPh sb="7" eb="8">
      <t>メ</t>
    </rPh>
    <rPh sb="8" eb="9">
      <t>ア</t>
    </rPh>
    <phoneticPr fontId="22"/>
  </si>
  <si>
    <t>水平用１００㍉目合　青･黄</t>
    <rPh sb="0" eb="2">
      <t>スイヘイ</t>
    </rPh>
    <rPh sb="2" eb="3">
      <t>ヨウ</t>
    </rPh>
    <rPh sb="7" eb="8">
      <t>メ</t>
    </rPh>
    <rPh sb="8" eb="9">
      <t>ア</t>
    </rPh>
    <phoneticPr fontId="22"/>
  </si>
  <si>
    <t>水平用１００㍉目合　赤･赤</t>
    <rPh sb="0" eb="2">
      <t>スイヘイ</t>
    </rPh>
    <rPh sb="2" eb="3">
      <t>ヨウ</t>
    </rPh>
    <rPh sb="7" eb="8">
      <t>メ</t>
    </rPh>
    <rPh sb="8" eb="9">
      <t>ア</t>
    </rPh>
    <phoneticPr fontId="22"/>
  </si>
  <si>
    <t>水平用１００㍉目合　橙･橙</t>
    <rPh sb="0" eb="2">
      <t>スイヘイ</t>
    </rPh>
    <rPh sb="2" eb="3">
      <t>ヨウ</t>
    </rPh>
    <rPh sb="7" eb="8">
      <t>メ</t>
    </rPh>
    <rPh sb="8" eb="9">
      <t>ア</t>
    </rPh>
    <phoneticPr fontId="22"/>
  </si>
  <si>
    <t>水平用１００㍉目合　黄･黄</t>
    <rPh sb="0" eb="2">
      <t>スイヘイ</t>
    </rPh>
    <rPh sb="2" eb="3">
      <t>ヨウ</t>
    </rPh>
    <rPh sb="7" eb="8">
      <t>メ</t>
    </rPh>
    <rPh sb="8" eb="9">
      <t>ア</t>
    </rPh>
    <phoneticPr fontId="22"/>
  </si>
  <si>
    <t>垂直用１５㍉目合　緑</t>
    <rPh sb="0" eb="2">
      <t>スイチョク</t>
    </rPh>
    <rPh sb="2" eb="3">
      <t>ヨウ</t>
    </rPh>
    <rPh sb="6" eb="7">
      <t>メ</t>
    </rPh>
    <rPh sb="7" eb="8">
      <t>ア</t>
    </rPh>
    <phoneticPr fontId="22"/>
  </si>
  <si>
    <t>垂直用１５㍉目合　白</t>
    <rPh sb="0" eb="2">
      <t>スイチョク</t>
    </rPh>
    <rPh sb="2" eb="3">
      <t>ヨウ</t>
    </rPh>
    <rPh sb="6" eb="7">
      <t>メ</t>
    </rPh>
    <rPh sb="7" eb="8">
      <t>ア</t>
    </rPh>
    <phoneticPr fontId="22"/>
  </si>
  <si>
    <t>垂直用１５㍉目合　黄</t>
    <rPh sb="0" eb="2">
      <t>スイチョク</t>
    </rPh>
    <rPh sb="2" eb="3">
      <t>ヨウ</t>
    </rPh>
    <rPh sb="6" eb="7">
      <t>メ</t>
    </rPh>
    <rPh sb="7" eb="8">
      <t>ア</t>
    </rPh>
    <phoneticPr fontId="22"/>
  </si>
  <si>
    <t>垂直用１５㍉目合　赤</t>
    <rPh sb="0" eb="2">
      <t>スイチョク</t>
    </rPh>
    <rPh sb="2" eb="3">
      <t>ヨウ</t>
    </rPh>
    <rPh sb="6" eb="7">
      <t>メ</t>
    </rPh>
    <rPh sb="7" eb="8">
      <t>ア</t>
    </rPh>
    <phoneticPr fontId="22"/>
  </si>
  <si>
    <t>垂直用１５㍉目合　黒</t>
    <rPh sb="0" eb="2">
      <t>スイチョク</t>
    </rPh>
    <rPh sb="2" eb="3">
      <t>ヨウ</t>
    </rPh>
    <rPh sb="6" eb="7">
      <t>メ</t>
    </rPh>
    <rPh sb="7" eb="8">
      <t>ア</t>
    </rPh>
    <phoneticPr fontId="22"/>
  </si>
  <si>
    <t>垂直用１５㍉目合　橙</t>
    <rPh sb="0" eb="2">
      <t>スイチョク</t>
    </rPh>
    <rPh sb="2" eb="3">
      <t>ヨウ</t>
    </rPh>
    <rPh sb="6" eb="7">
      <t>メ</t>
    </rPh>
    <rPh sb="7" eb="8">
      <t>ア</t>
    </rPh>
    <phoneticPr fontId="22"/>
  </si>
  <si>
    <t>１６φ　方フック付　白</t>
    <rPh sb="4" eb="5">
      <t>カタ</t>
    </rPh>
    <rPh sb="8" eb="9">
      <t>ツ</t>
    </rPh>
    <phoneticPr fontId="22"/>
  </si>
  <si>
    <t>１６φ　方フック付　緑</t>
    <rPh sb="4" eb="5">
      <t>カタ</t>
    </rPh>
    <rPh sb="8" eb="9">
      <t>ツ</t>
    </rPh>
    <phoneticPr fontId="22"/>
  </si>
  <si>
    <t>１６φ　方フック付　黄</t>
    <rPh sb="4" eb="5">
      <t>カタ</t>
    </rPh>
    <rPh sb="8" eb="9">
      <t>ツ</t>
    </rPh>
    <phoneticPr fontId="22"/>
  </si>
  <si>
    <t>１６φ　方フック付　橙</t>
    <rPh sb="4" eb="5">
      <t>カタ</t>
    </rPh>
    <rPh sb="8" eb="9">
      <t>ツ</t>
    </rPh>
    <phoneticPr fontId="22"/>
  </si>
  <si>
    <t>１６φ　方フック付　青</t>
    <rPh sb="4" eb="5">
      <t>カタ</t>
    </rPh>
    <rPh sb="8" eb="9">
      <t>ツ</t>
    </rPh>
    <phoneticPr fontId="22"/>
  </si>
  <si>
    <t>１６φ　方フック付　赤</t>
    <rPh sb="4" eb="5">
      <t>カタ</t>
    </rPh>
    <rPh sb="8" eb="9">
      <t>ツ</t>
    </rPh>
    <phoneticPr fontId="22"/>
  </si>
  <si>
    <t>１６φ　方フック付　黒</t>
    <rPh sb="4" eb="5">
      <t>カタ</t>
    </rPh>
    <rPh sb="8" eb="9">
      <t>ツ</t>
    </rPh>
    <phoneticPr fontId="22"/>
  </si>
  <si>
    <t>親綱緊張器</t>
    <rPh sb="0" eb="1">
      <t>オヤ</t>
    </rPh>
    <rPh sb="1" eb="2">
      <t>ツナ</t>
    </rPh>
    <rPh sb="2" eb="4">
      <t>キンチョウ</t>
    </rPh>
    <rPh sb="4" eb="5">
      <t>キ</t>
    </rPh>
    <phoneticPr fontId="22"/>
  </si>
  <si>
    <t>WKY1101</t>
    <phoneticPr fontId="3"/>
  </si>
  <si>
    <t>WKY1102</t>
    <phoneticPr fontId="3"/>
  </si>
  <si>
    <t>WKY1103</t>
    <phoneticPr fontId="3"/>
  </si>
  <si>
    <t>WKY1104</t>
    <phoneticPr fontId="3"/>
  </si>
  <si>
    <t>WKY1106</t>
    <phoneticPr fontId="3"/>
  </si>
  <si>
    <t>WKY1105</t>
    <phoneticPr fontId="3"/>
  </si>
  <si>
    <t>WKY1108</t>
    <phoneticPr fontId="3"/>
  </si>
  <si>
    <t>WKY1109</t>
    <phoneticPr fontId="3"/>
  </si>
  <si>
    <t>WKY1107</t>
    <phoneticPr fontId="4"/>
  </si>
  <si>
    <t>WKY1111</t>
    <phoneticPr fontId="3"/>
  </si>
  <si>
    <t>WKY1113</t>
    <phoneticPr fontId="3"/>
  </si>
  <si>
    <t>WKY4180</t>
    <phoneticPr fontId="3"/>
  </si>
  <si>
    <t>WKY1206</t>
    <phoneticPr fontId="3"/>
  </si>
  <si>
    <t>WKY1201</t>
    <phoneticPr fontId="3"/>
  </si>
  <si>
    <t>WKY1203</t>
    <phoneticPr fontId="3"/>
  </si>
  <si>
    <t>WKY1204</t>
    <phoneticPr fontId="3"/>
  </si>
  <si>
    <t>WKY1202</t>
    <phoneticPr fontId="3"/>
  </si>
  <si>
    <t>WKY1205</t>
    <phoneticPr fontId="4"/>
  </si>
  <si>
    <t>WKY1207</t>
    <phoneticPr fontId="4"/>
  </si>
  <si>
    <t>WKY1401</t>
    <phoneticPr fontId="3"/>
  </si>
  <si>
    <t>WKY1402</t>
    <phoneticPr fontId="3"/>
  </si>
  <si>
    <t>WKY1404</t>
    <phoneticPr fontId="3"/>
  </si>
  <si>
    <t>WKY1323</t>
    <phoneticPr fontId="3"/>
  </si>
  <si>
    <t>WKY1326</t>
    <phoneticPr fontId="3"/>
  </si>
  <si>
    <t>WKY1327</t>
    <phoneticPr fontId="3"/>
  </si>
  <si>
    <t>WKY1324</t>
    <phoneticPr fontId="3"/>
  </si>
  <si>
    <t>WKY1341</t>
    <phoneticPr fontId="3"/>
  </si>
  <si>
    <t>WKY0125</t>
    <phoneticPr fontId="3"/>
  </si>
  <si>
    <t>WKY1344</t>
    <phoneticPr fontId="3"/>
  </si>
  <si>
    <t>WKY1342</t>
    <phoneticPr fontId="3"/>
  </si>
  <si>
    <t>WKY1343</t>
    <phoneticPr fontId="3"/>
  </si>
  <si>
    <t>WKY0020</t>
    <phoneticPr fontId="3"/>
  </si>
  <si>
    <t>WKY0026</t>
    <phoneticPr fontId="3"/>
  </si>
  <si>
    <t>WKY0027</t>
    <phoneticPr fontId="3"/>
  </si>
  <si>
    <t>WKY0021</t>
    <phoneticPr fontId="3"/>
  </si>
  <si>
    <t>WKY0022</t>
    <phoneticPr fontId="3"/>
  </si>
  <si>
    <t>WKY0023</t>
    <phoneticPr fontId="3"/>
  </si>
  <si>
    <t>WKY0024</t>
    <phoneticPr fontId="3"/>
  </si>
  <si>
    <t>WKY0025</t>
    <phoneticPr fontId="3"/>
  </si>
  <si>
    <t>WKY0019</t>
    <phoneticPr fontId="3"/>
  </si>
  <si>
    <t>水平ネット</t>
    <rPh sb="0" eb="2">
      <t>スイヘイ</t>
    </rPh>
    <phoneticPr fontId="3"/>
  </si>
  <si>
    <t>軽量メッシュシート</t>
    <rPh sb="0" eb="2">
      <t>ケイリョウ</t>
    </rPh>
    <phoneticPr fontId="21"/>
  </si>
  <si>
    <t>WKY0034</t>
    <phoneticPr fontId="3"/>
  </si>
  <si>
    <t>WKY0035</t>
    <phoneticPr fontId="3"/>
  </si>
  <si>
    <t>WKY0036</t>
    <phoneticPr fontId="3"/>
  </si>
  <si>
    <t>WKY0037</t>
    <phoneticPr fontId="3"/>
  </si>
  <si>
    <t>WKY0038</t>
    <phoneticPr fontId="3"/>
  </si>
  <si>
    <t>Ⅱ類</t>
    <rPh sb="1" eb="2">
      <t>ルイ</t>
    </rPh>
    <phoneticPr fontId="21"/>
  </si>
  <si>
    <t>WKY2305</t>
  </si>
  <si>
    <t>WKY2304</t>
  </si>
  <si>
    <t>WKY2303</t>
  </si>
  <si>
    <t>WKY2302</t>
  </si>
  <si>
    <t>WKY2301</t>
  </si>
  <si>
    <t>WKY2433</t>
  </si>
  <si>
    <t>WKY2434</t>
  </si>
  <si>
    <t>WKY2432</t>
  </si>
  <si>
    <t>WKY2431</t>
  </si>
  <si>
    <t>WKY2435</t>
  </si>
  <si>
    <t>親綱・安全ブロック</t>
    <rPh sb="0" eb="2">
      <t>オヤツナ</t>
    </rPh>
    <rPh sb="3" eb="5">
      <t>アンゼン</t>
    </rPh>
    <phoneticPr fontId="3"/>
  </si>
  <si>
    <t>（引寄せﾛｰﾌﾟ込)</t>
  </si>
  <si>
    <t>WKY0057</t>
  </si>
  <si>
    <t>WKY0049</t>
  </si>
  <si>
    <t>WKY0031</t>
  </si>
  <si>
    <t>WKY0032</t>
  </si>
  <si>
    <t>WKY0033</t>
  </si>
  <si>
    <t>鋼製　斜形</t>
    <rPh sb="3" eb="4">
      <t>シャ</t>
    </rPh>
    <rPh sb="4" eb="5">
      <t>カタチ</t>
    </rPh>
    <phoneticPr fontId="1"/>
  </si>
  <si>
    <t>WKY0028</t>
  </si>
  <si>
    <t>w1450　D1100　H1150</t>
  </si>
  <si>
    <t>WKY0170</t>
  </si>
  <si>
    <t>垂直用　</t>
    <rPh sb="0" eb="2">
      <t>スイチョク</t>
    </rPh>
    <rPh sb="2" eb="3">
      <t>ヨウ</t>
    </rPh>
    <phoneticPr fontId="1"/>
  </si>
  <si>
    <t>WKY0030</t>
  </si>
  <si>
    <t>ネット用</t>
    <rPh sb="3" eb="4">
      <t>ヨウ</t>
    </rPh>
    <phoneticPr fontId="1"/>
  </si>
  <si>
    <t>WKY0111</t>
    <phoneticPr fontId="3"/>
  </si>
  <si>
    <t>シート用クランプ</t>
    <rPh sb="3" eb="4">
      <t>ヨウ</t>
    </rPh>
    <phoneticPr fontId="3"/>
  </si>
  <si>
    <t>WKY0018</t>
  </si>
  <si>
    <t>50㎝　100本単位販売品</t>
    <rPh sb="7" eb="8">
      <t>ホン</t>
    </rPh>
    <rPh sb="8" eb="10">
      <t>タンイ</t>
    </rPh>
    <rPh sb="10" eb="13">
      <t>ハンバイヒン</t>
    </rPh>
    <phoneticPr fontId="1"/>
  </si>
  <si>
    <t>62㎝　100本単位販売品</t>
    <rPh sb="7" eb="8">
      <t>ホン</t>
    </rPh>
    <rPh sb="8" eb="10">
      <t>タンイ</t>
    </rPh>
    <rPh sb="10" eb="13">
      <t>ハンバイヒン</t>
    </rPh>
    <phoneticPr fontId="1"/>
  </si>
  <si>
    <t>WKY0102</t>
  </si>
  <si>
    <t>WKY0101</t>
  </si>
  <si>
    <t>*ラッセルネット　０．５Ｘ６  Ｋ </t>
    <phoneticPr fontId="3"/>
  </si>
  <si>
    <t>*ラッセルネット　１Ｘ６  Ｋ   </t>
    <phoneticPr fontId="3"/>
  </si>
  <si>
    <t>*ラッセルネット　２Ｘ６   Ｋ   </t>
    <phoneticPr fontId="3"/>
  </si>
  <si>
    <t>*ラッセルネット　３Ｘ６  Ｋ   </t>
    <phoneticPr fontId="3"/>
  </si>
  <si>
    <t>*ラッセルネット　５Ｘ５   Ｋ   </t>
    <phoneticPr fontId="3"/>
  </si>
  <si>
    <t>*ラッセルネット　４Ｘ７  Ｋ   </t>
    <phoneticPr fontId="3"/>
  </si>
  <si>
    <t>*ラッセルネット　６Ｘ６   Ｋ   </t>
    <phoneticPr fontId="3"/>
  </si>
  <si>
    <t>*ラッセルネット　７Ｘ７  Ｋ   </t>
    <phoneticPr fontId="3"/>
  </si>
  <si>
    <t>*ラッセルネット　５Ｘ１０   Ｋ   </t>
    <phoneticPr fontId="3"/>
  </si>
  <si>
    <t>*ラッセルネット　８Ｘ８   Ｋ   </t>
    <phoneticPr fontId="3"/>
  </si>
  <si>
    <t>*ラッセルネット　7Ｘ10   Ｋ   </t>
    <phoneticPr fontId="3"/>
  </si>
  <si>
    <t>*イエローネット防炎　1×6　KY</t>
    <rPh sb="8" eb="10">
      <t>ボウエン</t>
    </rPh>
    <phoneticPr fontId="3"/>
  </si>
  <si>
    <t>*安全ネット　１Ｘ６   Ｋ   </t>
    <phoneticPr fontId="3"/>
  </si>
  <si>
    <t>*安全ネット　３Ｘ６   Ｋ   </t>
    <phoneticPr fontId="3"/>
  </si>
  <si>
    <t>*安全ネット　５Ｘ５  Ｋ   </t>
    <phoneticPr fontId="3"/>
  </si>
  <si>
    <t>*安全ネット　６Ｘ６   Ｋ   </t>
    <phoneticPr fontId="3"/>
  </si>
  <si>
    <t>*安全ネット　５Ｘ１０   Ｋ   </t>
    <phoneticPr fontId="3"/>
  </si>
  <si>
    <t>*安全ネット　８Ｘ８   Ｋ   </t>
    <phoneticPr fontId="3"/>
  </si>
  <si>
    <t>*安全ネット１０Ｘ１０   Ｋ   </t>
    <phoneticPr fontId="3"/>
  </si>
  <si>
    <t>*キョーワネット　１×１０   KY  </t>
    <phoneticPr fontId="3"/>
  </si>
  <si>
    <t>*キョーワネット　３．６×１２    KY   </t>
    <phoneticPr fontId="3"/>
  </si>
  <si>
    <t>*キョーワネット　　６×１２     KY   </t>
    <phoneticPr fontId="3"/>
  </si>
  <si>
    <t>*ブルーネット　　１Ｘ１０  　Ｋ   </t>
    <phoneticPr fontId="3"/>
  </si>
  <si>
    <t>*ブルーネット　　６Ｘ６  　Ｋ   </t>
    <phoneticPr fontId="3"/>
  </si>
  <si>
    <t>*ブルーネット３．６Ｘ１２  　Ｋ   </t>
    <phoneticPr fontId="3"/>
  </si>
  <si>
    <t>*ブルーネット　　６Ｘ１２  　Ｋ   </t>
    <phoneticPr fontId="3"/>
  </si>
  <si>
    <t>*シルバーネット　１Ｘ１０  　Ｋ   </t>
    <phoneticPr fontId="3"/>
  </si>
  <si>
    <t>*シルバーネット　４Ｘ７  　ＫY  </t>
    <phoneticPr fontId="3"/>
  </si>
  <si>
    <t>*シルバーネット　７Ｘ７  　Ｋ   </t>
    <phoneticPr fontId="3"/>
  </si>
  <si>
    <t>*シルバーネット　４Ｘ１４  　Ｋ   </t>
    <phoneticPr fontId="3"/>
  </si>
  <si>
    <t>*シルバーネット　７Ｘ１４  　Ｋ   </t>
    <phoneticPr fontId="3"/>
  </si>
  <si>
    <t>*ネットブラケット　　　Ｋ   </t>
    <phoneticPr fontId="3"/>
  </si>
  <si>
    <t>*親綱ロ－プ　６M　　Ｋ   </t>
    <phoneticPr fontId="3"/>
  </si>
  <si>
    <t>*親綱ロ－プ　８Ｍ　　Ｋ   </t>
    <phoneticPr fontId="3"/>
  </si>
  <si>
    <t>*親綱ロ－プ　１０Ｍ　　Ｋ   </t>
    <phoneticPr fontId="3"/>
  </si>
  <si>
    <t>*親綱ロ－プ　１２Ｍ　　Ｋ   </t>
    <phoneticPr fontId="3"/>
  </si>
  <si>
    <t>*親綱ロ－プ　１５Ｍ　　Ｋ   </t>
    <phoneticPr fontId="3"/>
  </si>
  <si>
    <t>*親綱ロ－プ　３０Ｍ　　Ｋ   </t>
    <phoneticPr fontId="3"/>
  </si>
  <si>
    <t>*親綱ロ－プ　２０Ｍ　　Ｋ   </t>
    <phoneticPr fontId="3"/>
  </si>
  <si>
    <t>*キョーワロック　　Ｋ   </t>
    <phoneticPr fontId="3"/>
  </si>
  <si>
    <t>*ライトネスシルバー　１．８×５．１    KY   </t>
    <phoneticPr fontId="3"/>
  </si>
  <si>
    <t>*ライトネスシルバー　１．５×５．１    KY   </t>
    <phoneticPr fontId="3"/>
  </si>
  <si>
    <t>*ライトネスシルバー　１．２×５．１    KY   </t>
    <phoneticPr fontId="3"/>
  </si>
  <si>
    <t>*ライトネスシルバー　０．９×５．１    KY   </t>
    <phoneticPr fontId="3"/>
  </si>
  <si>
    <t>*ライトネスシルバー　０．６×５．１    KY   </t>
    <phoneticPr fontId="3"/>
  </si>
  <si>
    <t>*防炎養生シート　１．８×５．１    KY   </t>
    <phoneticPr fontId="3"/>
  </si>
  <si>
    <t>*防炎養生シート　１．５×５．１    KY   </t>
    <phoneticPr fontId="3"/>
  </si>
  <si>
    <t>*防炎養生シート　１．２×５．１    KY   </t>
    <phoneticPr fontId="3"/>
  </si>
  <si>
    <t>*防炎養生シート　０．９×５．１    KY   </t>
    <phoneticPr fontId="3"/>
  </si>
  <si>
    <t>*防炎養生シート　０．６×５．１    KY   </t>
    <phoneticPr fontId="3"/>
  </si>
  <si>
    <t>*軽量防音シート　１．８×３．４　Ｋ   </t>
    <phoneticPr fontId="3"/>
  </si>
  <si>
    <t>*軽量防音シート　１．５×３．４　Ｋ   </t>
    <phoneticPr fontId="3"/>
  </si>
  <si>
    <t>*軽量防音シート　１．２×３．４　Ｋ   </t>
    <phoneticPr fontId="3"/>
  </si>
  <si>
    <t>*軽量防音シート　０．９×３．４　Ｋ   </t>
    <phoneticPr fontId="3"/>
  </si>
  <si>
    <t>*軽量防音シート　０．６×３．４　Ｋ   </t>
    <phoneticPr fontId="3"/>
  </si>
  <si>
    <t>*安全ブロック(ベルトタイプ)６Ｍ　   </t>
    <phoneticPr fontId="3"/>
  </si>
  <si>
    <t>*安全ブロック用引寄せロープ　６Ｍ</t>
    <rPh sb="7" eb="8">
      <t>ヨウ</t>
    </rPh>
    <rPh sb="8" eb="10">
      <t>ヒキヨ</t>
    </rPh>
    <phoneticPr fontId="3"/>
  </si>
  <si>
    <t>*安全ブロック　１２Ｍ　Ｋ   </t>
    <phoneticPr fontId="3"/>
  </si>
  <si>
    <t>*安全ブロック　１５Ｍ　Ｋ   </t>
    <phoneticPr fontId="3"/>
  </si>
  <si>
    <t>*安全ブロック　２０Ｍ　Ｋ   </t>
    <phoneticPr fontId="3"/>
  </si>
  <si>
    <t>*親綱支柱　直交・平行兼用  KY</t>
    <rPh sb="6" eb="8">
      <t>チョッコウ</t>
    </rPh>
    <rPh sb="9" eb="11">
      <t>ヘイコウ</t>
    </rPh>
    <rPh sb="11" eb="13">
      <t>ケンヨウ</t>
    </rPh>
    <phoneticPr fontId="4"/>
  </si>
  <si>
    <t>*吊りボックスパレット    KY   </t>
    <phoneticPr fontId="3"/>
  </si>
  <si>
    <t>*ロリップ　　Ｋ   </t>
    <phoneticPr fontId="3"/>
  </si>
  <si>
    <t>単管足場用開口扉</t>
    <rPh sb="0" eb="2">
      <t>タンカン</t>
    </rPh>
    <rPh sb="2" eb="5">
      <t>アシバヨウ</t>
    </rPh>
    <rPh sb="5" eb="7">
      <t>カイコウ</t>
    </rPh>
    <rPh sb="7" eb="8">
      <t>トビラ</t>
    </rPh>
    <phoneticPr fontId="3"/>
  </si>
  <si>
    <t>WHN0001</t>
  </si>
  <si>
    <t>WHN0002</t>
  </si>
  <si>
    <t>WHN0003</t>
  </si>
  <si>
    <t>自在式足場ブラケット</t>
    <rPh sb="0" eb="3">
      <t>ジザイシキ</t>
    </rPh>
    <rPh sb="3" eb="5">
      <t>アシバ</t>
    </rPh>
    <phoneticPr fontId="3"/>
  </si>
  <si>
    <t>ジャッキベース用 （50枚入）</t>
    <rPh sb="7" eb="8">
      <t>ヨウ</t>
    </rPh>
    <rPh sb="12" eb="13">
      <t>マイ</t>
    </rPh>
    <rPh sb="13" eb="14">
      <t>イ</t>
    </rPh>
    <phoneticPr fontId="3"/>
  </si>
  <si>
    <t>固定ベース用（50枚入）</t>
    <rPh sb="0" eb="2">
      <t>コテイ</t>
    </rPh>
    <rPh sb="5" eb="6">
      <t>ヨウ</t>
    </rPh>
    <rPh sb="10" eb="11">
      <t>イ</t>
    </rPh>
    <phoneticPr fontId="3"/>
  </si>
  <si>
    <t>φ48.6用（100個入）</t>
    <rPh sb="5" eb="6">
      <t>ヨウ</t>
    </rPh>
    <rPh sb="10" eb="11">
      <t>コ</t>
    </rPh>
    <rPh sb="11" eb="12">
      <t>イ</t>
    </rPh>
    <phoneticPr fontId="3"/>
  </si>
  <si>
    <t>黄（100個入）</t>
    <rPh sb="0" eb="1">
      <t>キ</t>
    </rPh>
    <rPh sb="5" eb="6">
      <t>コ</t>
    </rPh>
    <rPh sb="6" eb="7">
      <t>イ</t>
    </rPh>
    <phoneticPr fontId="3"/>
  </si>
  <si>
    <t>黄・青・緑（200個入）</t>
    <rPh sb="0" eb="1">
      <t>キ</t>
    </rPh>
    <rPh sb="2" eb="3">
      <t>アオ</t>
    </rPh>
    <rPh sb="4" eb="5">
      <t>ミドリ</t>
    </rPh>
    <rPh sb="9" eb="10">
      <t>コ</t>
    </rPh>
    <rPh sb="10" eb="11">
      <t>イ</t>
    </rPh>
    <phoneticPr fontId="3"/>
  </si>
  <si>
    <t>WAO0002</t>
  </si>
  <si>
    <t>WAO0005</t>
  </si>
  <si>
    <t>WAO0012</t>
  </si>
  <si>
    <t>WAO0015</t>
  </si>
  <si>
    <t>WAO0016</t>
  </si>
  <si>
    <t>XAT0019</t>
  </si>
  <si>
    <t>XAT6530</t>
    <phoneticPr fontId="3"/>
  </si>
  <si>
    <t>WUI0010</t>
    <phoneticPr fontId="3"/>
  </si>
  <si>
    <t>WET0021</t>
    <phoneticPr fontId="3"/>
  </si>
  <si>
    <t>WET0023</t>
    <phoneticPr fontId="3"/>
  </si>
  <si>
    <t>単管用プラガード</t>
    <rPh sb="0" eb="2">
      <t>タンカン</t>
    </rPh>
    <rPh sb="2" eb="3">
      <t>ヨウ</t>
    </rPh>
    <phoneticPr fontId="3"/>
  </si>
  <si>
    <t>*単管おもし</t>
    <rPh sb="1" eb="3">
      <t>タンカン</t>
    </rPh>
    <phoneticPr fontId="3"/>
  </si>
  <si>
    <t>Ｗ635　Ｈ820</t>
    <phoneticPr fontId="3"/>
  </si>
  <si>
    <t>*単管バリケード　プラスチック</t>
    <rPh sb="1" eb="3">
      <t>タンカン</t>
    </rPh>
    <phoneticPr fontId="3"/>
  </si>
  <si>
    <t>*可搬式作業台</t>
    <rPh sb="1" eb="4">
      <t>カハンシキ</t>
    </rPh>
    <rPh sb="4" eb="7">
      <t>サギョウダイ</t>
    </rPh>
    <phoneticPr fontId="3"/>
  </si>
  <si>
    <t>*親綱・ネット・シート類</t>
    <rPh sb="1" eb="3">
      <t>オヤツナ</t>
    </rPh>
    <rPh sb="11" eb="12">
      <t>ルイ</t>
    </rPh>
    <phoneticPr fontId="3"/>
  </si>
  <si>
    <t>*単管足場用開口扉</t>
    <rPh sb="1" eb="3">
      <t>タンカン</t>
    </rPh>
    <rPh sb="3" eb="6">
      <t>アシバヨウ</t>
    </rPh>
    <rPh sb="6" eb="8">
      <t>カイコウ</t>
    </rPh>
    <rPh sb="8" eb="9">
      <t>トビラ</t>
    </rPh>
    <phoneticPr fontId="3"/>
  </si>
  <si>
    <t>*キャットウォーク</t>
    <phoneticPr fontId="3"/>
  </si>
  <si>
    <t>*単管キャップ・クランプカバーなど</t>
    <rPh sb="1" eb="3">
      <t>タンカン</t>
    </rPh>
    <phoneticPr fontId="3"/>
  </si>
  <si>
    <t>*単管用プラガード</t>
    <rPh sb="1" eb="3">
      <t>タンカン</t>
    </rPh>
    <rPh sb="3" eb="4">
      <t>ヨウ</t>
    </rPh>
    <phoneticPr fontId="3"/>
  </si>
  <si>
    <t>　Iｑシステム</t>
    <phoneticPr fontId="3"/>
  </si>
  <si>
    <t>　ハシゴ・キャタツ・法面階段</t>
    <rPh sb="10" eb="12">
      <t>ノリメン</t>
    </rPh>
    <rPh sb="12" eb="14">
      <t>カイダン</t>
    </rPh>
    <phoneticPr fontId="3"/>
  </si>
  <si>
    <t>　巾木</t>
    <rPh sb="1" eb="3">
      <t>ハバキ</t>
    </rPh>
    <phoneticPr fontId="3"/>
  </si>
  <si>
    <t>　ジャッキベース・大引受ジャッキ</t>
    <rPh sb="9" eb="11">
      <t>オオビ</t>
    </rPh>
    <rPh sb="11" eb="12">
      <t>ウケ</t>
    </rPh>
    <phoneticPr fontId="3"/>
  </si>
  <si>
    <t>　敷板</t>
    <rPh sb="1" eb="3">
      <t>シキイタ</t>
    </rPh>
    <phoneticPr fontId="3"/>
  </si>
  <si>
    <t>　壁つなぎ</t>
    <rPh sb="1" eb="2">
      <t>カベ</t>
    </rPh>
    <phoneticPr fontId="1"/>
  </si>
  <si>
    <t>　クランプ類</t>
    <rPh sb="5" eb="6">
      <t>ルイ</t>
    </rPh>
    <phoneticPr fontId="3"/>
  </si>
  <si>
    <t>単管パイプ</t>
    <rPh sb="0" eb="2">
      <t>タンカン</t>
    </rPh>
    <phoneticPr fontId="3"/>
  </si>
  <si>
    <t>　単管パイプ</t>
    <rPh sb="1" eb="3">
      <t>タンカン</t>
    </rPh>
    <phoneticPr fontId="3"/>
  </si>
  <si>
    <t>　足場板</t>
    <rPh sb="1" eb="3">
      <t>アシバ</t>
    </rPh>
    <rPh sb="3" eb="4">
      <t>イタ</t>
    </rPh>
    <phoneticPr fontId="3"/>
  </si>
  <si>
    <t>　パイプサポート</t>
    <phoneticPr fontId="3"/>
  </si>
  <si>
    <t>　角パイプ</t>
    <rPh sb="1" eb="2">
      <t>カク</t>
    </rPh>
    <phoneticPr fontId="3"/>
  </si>
  <si>
    <t>　チェーン</t>
    <phoneticPr fontId="3"/>
  </si>
  <si>
    <t>　マルチパレット・キャスター・バリケードなど</t>
    <phoneticPr fontId="3"/>
  </si>
  <si>
    <t>　YTロックシステム</t>
    <phoneticPr fontId="1"/>
  </si>
  <si>
    <t>※資材の嵩により積載重量以下でも全数を積めない場合があります。</t>
    <rPh sb="1" eb="3">
      <t>シザイ</t>
    </rPh>
    <rPh sb="4" eb="5">
      <t>カサ</t>
    </rPh>
    <rPh sb="8" eb="10">
      <t>セキサイ</t>
    </rPh>
    <rPh sb="10" eb="12">
      <t>ジュウリョウ</t>
    </rPh>
    <rPh sb="12" eb="14">
      <t>イカ</t>
    </rPh>
    <rPh sb="16" eb="18">
      <t>ゼンスウ</t>
    </rPh>
    <rPh sb="19" eb="20">
      <t>ツ</t>
    </rPh>
    <rPh sb="23" eb="25">
      <t>バアイ</t>
    </rPh>
    <phoneticPr fontId="1"/>
  </si>
  <si>
    <t>Iq支柱</t>
    <rPh sb="2" eb="4">
      <t>シチュウ</t>
    </rPh>
    <phoneticPr fontId="3"/>
  </si>
  <si>
    <t>Iq手すり</t>
    <rPh sb="2" eb="3">
      <t>テ</t>
    </rPh>
    <phoneticPr fontId="3"/>
  </si>
  <si>
    <t>すき間ステップ・コーナーステップ</t>
    <rPh sb="2" eb="3">
      <t>マ</t>
    </rPh>
    <phoneticPr fontId="3"/>
  </si>
  <si>
    <t>アルスピーダー</t>
    <phoneticPr fontId="3"/>
  </si>
  <si>
    <t>2WAY（L型巾木）</t>
    <rPh sb="6" eb="7">
      <t>ガタ</t>
    </rPh>
    <rPh sb="7" eb="9">
      <t>ハバキ</t>
    </rPh>
    <phoneticPr fontId="3"/>
  </si>
  <si>
    <t>ボックスパレット</t>
    <phoneticPr fontId="3"/>
  </si>
  <si>
    <t>販売品</t>
    <rPh sb="0" eb="3">
      <t>ハンバイヒン</t>
    </rPh>
    <phoneticPr fontId="3"/>
  </si>
  <si>
    <t>Iq先行手すり</t>
    <rPh sb="2" eb="4">
      <t>センコウ</t>
    </rPh>
    <rPh sb="4" eb="5">
      <t>テ</t>
    </rPh>
    <phoneticPr fontId="3"/>
  </si>
  <si>
    <t>打ち込みパイプ</t>
    <rPh sb="0" eb="1">
      <t>ウ</t>
    </rPh>
    <rPh sb="2" eb="3">
      <t>コ</t>
    </rPh>
    <phoneticPr fontId="3"/>
  </si>
  <si>
    <t>結束枠</t>
    <rPh sb="0" eb="3">
      <t>ケッソクワク</t>
    </rPh>
    <phoneticPr fontId="3"/>
  </si>
  <si>
    <t>記載が無い資材につきましてはお手数ですが別途お問い合わせをお願いします。</t>
    <rPh sb="0" eb="2">
      <t>キサイ</t>
    </rPh>
    <rPh sb="3" eb="4">
      <t>ナ</t>
    </rPh>
    <rPh sb="5" eb="7">
      <t>シザイ</t>
    </rPh>
    <rPh sb="15" eb="17">
      <t>テスウ</t>
    </rPh>
    <rPh sb="20" eb="22">
      <t>ベット</t>
    </rPh>
    <rPh sb="23" eb="24">
      <t>ト</t>
    </rPh>
    <rPh sb="25" eb="26">
      <t>ア</t>
    </rPh>
    <rPh sb="30" eb="31">
      <t>ネガ</t>
    </rPh>
    <phoneticPr fontId="3"/>
  </si>
  <si>
    <t>本体1に対し左右で2本使用</t>
    <rPh sb="0" eb="2">
      <t>ホンタイ</t>
    </rPh>
    <rPh sb="4" eb="5">
      <t>タイ</t>
    </rPh>
    <rPh sb="6" eb="8">
      <t>サユウ</t>
    </rPh>
    <rPh sb="10" eb="11">
      <t>ホン</t>
    </rPh>
    <rPh sb="11" eb="13">
      <t>シヨウ</t>
    </rPh>
    <phoneticPr fontId="3"/>
  </si>
  <si>
    <t>外コーナー（外側用）</t>
    <rPh sb="0" eb="1">
      <t>ソト</t>
    </rPh>
    <rPh sb="6" eb="8">
      <t>ソトガワ</t>
    </rPh>
    <rPh sb="8" eb="9">
      <t>ヨウ</t>
    </rPh>
    <phoneticPr fontId="3"/>
  </si>
  <si>
    <t>内コーナー（躯体側用）</t>
    <rPh sb="0" eb="1">
      <t>ウチ</t>
    </rPh>
    <rPh sb="6" eb="9">
      <t>クタイガワ</t>
    </rPh>
    <rPh sb="9" eb="10">
      <t>ヨウ</t>
    </rPh>
    <phoneticPr fontId="3"/>
  </si>
  <si>
    <t>Ｉｑ下部支柱１４２５Ａ【スカイブルー】</t>
    <rPh sb="2" eb="4">
      <t>カブ</t>
    </rPh>
    <rPh sb="4" eb="6">
      <t>シチュウ</t>
    </rPh>
    <phoneticPr fontId="3"/>
  </si>
  <si>
    <t>7段　W481　L2471</t>
    <rPh sb="1" eb="2">
      <t>ダン</t>
    </rPh>
    <phoneticPr fontId="3"/>
  </si>
  <si>
    <t>H1000　L1829</t>
    <phoneticPr fontId="3"/>
  </si>
  <si>
    <t>L1829　φ27.2</t>
    <phoneticPr fontId="3"/>
  </si>
  <si>
    <t>L1524　φ27.2</t>
    <phoneticPr fontId="3"/>
  </si>
  <si>
    <t>L1219　φ27.2</t>
    <phoneticPr fontId="3"/>
  </si>
  <si>
    <t>L914　φ27.2</t>
    <phoneticPr fontId="3"/>
  </si>
  <si>
    <t>L610　φ27.2</t>
    <phoneticPr fontId="3"/>
  </si>
  <si>
    <t>梁専用 W1107　φ42.7</t>
    <rPh sb="0" eb="1">
      <t>ハリ</t>
    </rPh>
    <rPh sb="1" eb="3">
      <t>センヨウ</t>
    </rPh>
    <phoneticPr fontId="3"/>
  </si>
  <si>
    <t>*キョーワハンガー K（メッシュ用ハンガー）</t>
    <rPh sb="16" eb="17">
      <t>ヨウ</t>
    </rPh>
    <phoneticPr fontId="3"/>
  </si>
  <si>
    <t>①『品目』を選択</t>
    <rPh sb="2" eb="3">
      <t>ヒン</t>
    </rPh>
    <rPh sb="3" eb="4">
      <t>メ</t>
    </rPh>
    <rPh sb="6" eb="8">
      <t>センタク</t>
    </rPh>
    <phoneticPr fontId="3"/>
  </si>
  <si>
    <t>垂直ネット</t>
    <rPh sb="0" eb="2">
      <t>スイチョク</t>
    </rPh>
    <phoneticPr fontId="3"/>
  </si>
  <si>
    <t>シート</t>
    <phoneticPr fontId="3"/>
  </si>
  <si>
    <t>　0 1 7 5 - 4 5 - 7 7 5 1</t>
    <phoneticPr fontId="1"/>
  </si>
  <si>
    <t>*印の資材は取寄せ品にて、納期等は確認後にご連絡させて頂きます。</t>
    <phoneticPr fontId="3"/>
  </si>
  <si>
    <t>　布板・コーナーステップ</t>
    <rPh sb="1" eb="2">
      <t>ヌノ</t>
    </rPh>
    <rPh sb="2" eb="3">
      <t>イタ</t>
    </rPh>
    <phoneticPr fontId="3"/>
  </si>
  <si>
    <t>W・L914　φ42.7</t>
    <phoneticPr fontId="3"/>
  </si>
  <si>
    <t>W・L1219　φ42.7</t>
    <phoneticPr fontId="3"/>
  </si>
  <si>
    <t>W・L610　φ42.7</t>
    <phoneticPr fontId="3"/>
  </si>
  <si>
    <t>φ42.7　H2000</t>
    <phoneticPr fontId="3"/>
  </si>
  <si>
    <t>②『分類』を選択後　　③右の注文数を入力</t>
    <rPh sb="2" eb="3">
      <t>ブン</t>
    </rPh>
    <rPh sb="3" eb="4">
      <t>タグイ</t>
    </rPh>
    <rPh sb="6" eb="8">
      <t>センタク</t>
    </rPh>
    <rPh sb="8" eb="9">
      <t>ゴ</t>
    </rPh>
    <rPh sb="12" eb="13">
      <t>ミギ</t>
    </rPh>
    <rPh sb="14" eb="17">
      <t>チュウモンスウ</t>
    </rPh>
    <rPh sb="18" eb="20">
      <t>ニュウリョク</t>
    </rPh>
    <phoneticPr fontId="3"/>
  </si>
  <si>
    <t>Ｉｑ支柱結束枠 （2枠で1セット）</t>
    <rPh sb="2" eb="4">
      <t>シチュウ</t>
    </rPh>
    <rPh sb="4" eb="6">
      <t>ケッソク</t>
    </rPh>
    <rPh sb="6" eb="7">
      <t>ワク</t>
    </rPh>
    <rPh sb="10" eb="11">
      <t>ワク</t>
    </rPh>
    <phoneticPr fontId="3"/>
  </si>
  <si>
    <t>W610　兼用φ42.7・φ48.6</t>
    <phoneticPr fontId="3"/>
  </si>
  <si>
    <t>小幅ネット用　340～500</t>
    <rPh sb="0" eb="2">
      <t>コハバ</t>
    </rPh>
    <rPh sb="5" eb="6">
      <t>ヨウ</t>
    </rPh>
    <phoneticPr fontId="22"/>
  </si>
  <si>
    <t>打込み用パイプ　φ48.6</t>
    <rPh sb="0" eb="2">
      <t>ウチコ</t>
    </rPh>
    <rPh sb="3" eb="4">
      <t>ヨウ</t>
    </rPh>
    <phoneticPr fontId="3"/>
  </si>
  <si>
    <t>モンキーヘッド　（モンキータラップ用最上部手摺）</t>
    <rPh sb="17" eb="18">
      <t>ヨウ</t>
    </rPh>
    <phoneticPr fontId="3"/>
  </si>
  <si>
    <t>6段　W471　L2275</t>
    <rPh sb="1" eb="2">
      <t>ダン</t>
    </rPh>
    <phoneticPr fontId="3"/>
  </si>
  <si>
    <t>サイズ等</t>
    <rPh sb="3" eb="4">
      <t>トウ</t>
    </rPh>
    <phoneticPr fontId="3"/>
  </si>
  <si>
    <t>フランジ：125～310用</t>
    <rPh sb="12" eb="13">
      <t>ヨウ</t>
    </rPh>
    <phoneticPr fontId="3"/>
  </si>
  <si>
    <t>W820　1セット：チェーン1本＋クランプ2個</t>
    <rPh sb="15" eb="16">
      <t>ホン</t>
    </rPh>
    <rPh sb="22" eb="23">
      <t>コ</t>
    </rPh>
    <phoneticPr fontId="5"/>
  </si>
  <si>
    <t>□140　調整長100～345</t>
    <rPh sb="5" eb="7">
      <t>チョウセイ</t>
    </rPh>
    <rPh sb="7" eb="8">
      <t>ナガ</t>
    </rPh>
    <phoneticPr fontId="3"/>
  </si>
  <si>
    <t>□140　調節長100～250</t>
    <rPh sb="5" eb="7">
      <t>チョウセツ</t>
    </rPh>
    <rPh sb="7" eb="8">
      <t>ナガ</t>
    </rPh>
    <phoneticPr fontId="3"/>
  </si>
  <si>
    <t>□150　調節長100～250</t>
    <rPh sb="5" eb="7">
      <t>チョウセツ</t>
    </rPh>
    <rPh sb="7" eb="8">
      <t>ナガ</t>
    </rPh>
    <phoneticPr fontId="3"/>
  </si>
  <si>
    <t>□150　調節長100～450</t>
    <rPh sb="5" eb="7">
      <t>チョウセツ</t>
    </rPh>
    <rPh sb="7" eb="8">
      <t>ナガ</t>
    </rPh>
    <phoneticPr fontId="3"/>
  </si>
  <si>
    <t>□140×210　調節長100～350</t>
    <rPh sb="9" eb="11">
      <t>チョウセツ</t>
    </rPh>
    <rPh sb="11" eb="12">
      <t>ナガ</t>
    </rPh>
    <phoneticPr fontId="3"/>
  </si>
  <si>
    <t>W200  L300　ｔ35</t>
    <phoneticPr fontId="1"/>
  </si>
  <si>
    <t>W200  L2000　ｔ35</t>
    <phoneticPr fontId="1"/>
  </si>
  <si>
    <t>W200  L4000　ｔ35</t>
    <phoneticPr fontId="1"/>
  </si>
  <si>
    <t>W500　H405（2枠で1セット）</t>
    <phoneticPr fontId="3"/>
  </si>
  <si>
    <t>H650　D250　本体1台に左右で2本使用</t>
    <rPh sb="10" eb="12">
      <t>ホンタイ</t>
    </rPh>
    <rPh sb="13" eb="14">
      <t>ダイ</t>
    </rPh>
    <rPh sb="15" eb="17">
      <t>サユウ</t>
    </rPh>
    <rPh sb="19" eb="20">
      <t>ホン</t>
    </rPh>
    <rPh sb="20" eb="22">
      <t>シヨウ</t>
    </rPh>
    <phoneticPr fontId="3"/>
  </si>
  <si>
    <t>調節長：272～472</t>
    <phoneticPr fontId="3"/>
  </si>
  <si>
    <t>□120×150調節長100～250</t>
    <rPh sb="8" eb="10">
      <t>チョウセツ</t>
    </rPh>
    <rPh sb="10" eb="11">
      <t>ナガ</t>
    </rPh>
    <phoneticPr fontId="3"/>
  </si>
  <si>
    <t>２ＷＡＹ妻側１２（L型幅木）</t>
    <rPh sb="10" eb="11">
      <t>ガタ</t>
    </rPh>
    <rPh sb="11" eb="13">
      <t>ハバキ</t>
    </rPh>
    <phoneticPr fontId="3"/>
  </si>
  <si>
    <t>２ＷＡＹ妻側６９（L型幅木）</t>
    <rPh sb="10" eb="11">
      <t>ガタ</t>
    </rPh>
    <rPh sb="11" eb="13">
      <t>ハバキ</t>
    </rPh>
    <phoneticPr fontId="3"/>
  </si>
  <si>
    <t>L2000　H180</t>
    <phoneticPr fontId="3"/>
  </si>
  <si>
    <t>L4000　H180</t>
    <phoneticPr fontId="3"/>
  </si>
  <si>
    <t>L1524　H180</t>
    <phoneticPr fontId="3"/>
  </si>
  <si>
    <t>L1829　H180</t>
    <phoneticPr fontId="3"/>
  </si>
  <si>
    <t>L610　H180　※妻側用ではありません</t>
    <rPh sb="11" eb="14">
      <t>ツマガワヨウ</t>
    </rPh>
    <phoneticPr fontId="3"/>
  </si>
  <si>
    <t>L914　H180　※妻側用ではありません</t>
    <rPh sb="11" eb="14">
      <t>ツマガワヨウ</t>
    </rPh>
    <phoneticPr fontId="3"/>
  </si>
  <si>
    <t>L1219　H180　※妻側用ではありません</t>
    <rPh sb="12" eb="15">
      <t>ツマガワヨウ</t>
    </rPh>
    <phoneticPr fontId="3"/>
  </si>
  <si>
    <t>L606 W440　ステージ用</t>
    <rPh sb="14" eb="15">
      <t>ヨウ</t>
    </rPh>
    <phoneticPr fontId="3"/>
  </si>
  <si>
    <t>L910 W440　ステージ用</t>
    <rPh sb="14" eb="15">
      <t>ヨウ</t>
    </rPh>
    <phoneticPr fontId="3"/>
  </si>
  <si>
    <t>W490　L1829（開口部：1555×415）</t>
    <rPh sb="11" eb="14">
      <t>カイコウブ</t>
    </rPh>
    <phoneticPr fontId="3"/>
  </si>
  <si>
    <t>W462　L1829（開口部：700×415）</t>
    <rPh sb="11" eb="14">
      <t>カイコウブ</t>
    </rPh>
    <phoneticPr fontId="3"/>
  </si>
  <si>
    <t>W610×H900</t>
    <phoneticPr fontId="3"/>
  </si>
  <si>
    <t>W610×H1350・W914×H900</t>
    <phoneticPr fontId="3"/>
  </si>
  <si>
    <t>W610×H1800・W914×H1800・W1219×H1350</t>
    <phoneticPr fontId="3"/>
  </si>
  <si>
    <t>W914×H1350・W1219×H900</t>
    <phoneticPr fontId="3"/>
  </si>
  <si>
    <t>W1219×H1800・W1524×H1800・W1829×H900</t>
    <phoneticPr fontId="3"/>
  </si>
  <si>
    <t>W1829×H1800</t>
    <phoneticPr fontId="3"/>
  </si>
  <si>
    <t>H1355～1755　L1540　W500　</t>
    <phoneticPr fontId="1"/>
  </si>
  <si>
    <t>H1040～1440　L1540　W500　</t>
    <phoneticPr fontId="1"/>
  </si>
  <si>
    <t>H725～1125　L1540　W500　</t>
    <phoneticPr fontId="1"/>
  </si>
  <si>
    <t>L1829　H900</t>
    <phoneticPr fontId="3"/>
  </si>
  <si>
    <t>L1524　H900</t>
    <phoneticPr fontId="3"/>
  </si>
  <si>
    <t>L1219　H900</t>
    <phoneticPr fontId="3"/>
  </si>
  <si>
    <t>L914　H900</t>
    <phoneticPr fontId="3"/>
  </si>
  <si>
    <t>W1219用</t>
    <rPh sb="5" eb="6">
      <t>ヨウ</t>
    </rPh>
    <phoneticPr fontId="3"/>
  </si>
  <si>
    <t>W1107用</t>
    <rPh sb="5" eb="6">
      <t>ヨウ</t>
    </rPh>
    <phoneticPr fontId="3"/>
  </si>
  <si>
    <t>W914用</t>
    <rPh sb="4" eb="5">
      <t>ヨウ</t>
    </rPh>
    <phoneticPr fontId="3"/>
  </si>
  <si>
    <t>W610用</t>
    <rPh sb="4" eb="5">
      <t>ヨウ</t>
    </rPh>
    <phoneticPr fontId="3"/>
  </si>
  <si>
    <t xml:space="preserve">Ｉｑ梁枠１．５スパン </t>
    <rPh sb="2" eb="3">
      <t>ハリ</t>
    </rPh>
    <rPh sb="3" eb="4">
      <t>ワク</t>
    </rPh>
    <phoneticPr fontId="3"/>
  </si>
  <si>
    <t>L2743　(1.829+0.914)</t>
    <phoneticPr fontId="3"/>
  </si>
  <si>
    <t>※治具とセットで使用　φ16（SC16）</t>
    <rPh sb="1" eb="3">
      <t>ジグ</t>
    </rPh>
    <rPh sb="8" eb="10">
      <t>シヨウ</t>
    </rPh>
    <phoneticPr fontId="1"/>
  </si>
  <si>
    <t>L・W1219　φ42.7</t>
    <phoneticPr fontId="3"/>
  </si>
  <si>
    <t>L・W914　φ42.7</t>
    <phoneticPr fontId="3"/>
  </si>
  <si>
    <t>L・W610　φ42.7</t>
    <phoneticPr fontId="3"/>
  </si>
  <si>
    <t>W1107⇒610挟幅用　L497　H185　</t>
    <phoneticPr fontId="3"/>
  </si>
  <si>
    <t>W610⇐914⇒1219拡幅挟幅用　L305　H185</t>
    <phoneticPr fontId="3"/>
  </si>
  <si>
    <t>青 森 ア ト ム 宛　資 材 発 注 書</t>
    <rPh sb="0" eb="1">
      <t>アオ</t>
    </rPh>
    <rPh sb="2" eb="3">
      <t>モリ</t>
    </rPh>
    <rPh sb="10" eb="11">
      <t>アテ</t>
    </rPh>
    <rPh sb="12" eb="13">
      <t>シ</t>
    </rPh>
    <rPh sb="14" eb="15">
      <t>ザイ</t>
    </rPh>
    <rPh sb="16" eb="17">
      <t>ハッ</t>
    </rPh>
    <rPh sb="18" eb="19">
      <t>チュウ</t>
    </rPh>
    <rPh sb="20" eb="21">
      <t>ショ</t>
    </rPh>
    <phoneticPr fontId="1"/>
  </si>
  <si>
    <t>連絡先電話</t>
    <rPh sb="0" eb="3">
      <t>レンラクサキ</t>
    </rPh>
    <rPh sb="3" eb="5">
      <t>デンワ</t>
    </rPh>
    <phoneticPr fontId="3"/>
  </si>
  <si>
    <t>下記入力内容をご確認の上、メールかFaxで送付をお願いします。　</t>
    <rPh sb="0" eb="2">
      <t>カキ</t>
    </rPh>
    <rPh sb="2" eb="4">
      <t>ニュウリョク</t>
    </rPh>
    <rPh sb="4" eb="6">
      <t>ナイヨウ</t>
    </rPh>
    <rPh sb="8" eb="10">
      <t>カクニン</t>
    </rPh>
    <rPh sb="11" eb="12">
      <t>ウエ</t>
    </rPh>
    <rPh sb="21" eb="23">
      <t>ソウフ</t>
    </rPh>
    <rPh sb="25" eb="26">
      <t>ネガ</t>
    </rPh>
    <phoneticPr fontId="1"/>
  </si>
  <si>
    <t>Ｉｑアイテスリ　階段開口部用手すり</t>
    <rPh sb="8" eb="10">
      <t>カイダン</t>
    </rPh>
    <rPh sb="10" eb="13">
      <t>カイコウブ</t>
    </rPh>
    <rPh sb="13" eb="14">
      <t>ヨウ</t>
    </rPh>
    <rPh sb="14" eb="15">
      <t>テ</t>
    </rPh>
    <phoneticPr fontId="3"/>
  </si>
  <si>
    <t xml:space="preserve">Ｉｑカイダンレール　斜め手すり </t>
    <phoneticPr fontId="3"/>
  </si>
  <si>
    <t>ＳＰカイダン手摺　斜め手すり</t>
    <rPh sb="9" eb="10">
      <t>ナナ</t>
    </rPh>
    <rPh sb="11" eb="12">
      <t>テ</t>
    </rPh>
    <phoneticPr fontId="3"/>
  </si>
  <si>
    <t>2段目以上用　(1ヵ所あたり2本使用）L2445　</t>
    <rPh sb="1" eb="5">
      <t>ダンメイジョウ</t>
    </rPh>
    <rPh sb="5" eb="6">
      <t>ヨウ</t>
    </rPh>
    <phoneticPr fontId="3"/>
  </si>
  <si>
    <t>W490  L500　コーナー用</t>
    <rPh sb="15" eb="16">
      <t>ヨウ</t>
    </rPh>
    <phoneticPr fontId="3"/>
  </si>
  <si>
    <t>W240  L500　コーナー用</t>
    <rPh sb="15" eb="16">
      <t>ヨウ</t>
    </rPh>
    <phoneticPr fontId="3"/>
  </si>
  <si>
    <t>W490  L220　コーナー用</t>
    <rPh sb="15" eb="16">
      <t>ヨウ</t>
    </rPh>
    <phoneticPr fontId="3"/>
  </si>
  <si>
    <t>W240  L220　コーナー用</t>
    <rPh sb="15" eb="16">
      <t>ヨウ</t>
    </rPh>
    <phoneticPr fontId="3"/>
  </si>
  <si>
    <t>W678（ステップ巾：553）</t>
    <rPh sb="9" eb="10">
      <t>ハバ</t>
    </rPh>
    <phoneticPr fontId="3"/>
  </si>
  <si>
    <t>W995（ステップ巾：870）</t>
    <rPh sb="9" eb="10">
      <t>ハバ</t>
    </rPh>
    <phoneticPr fontId="3"/>
  </si>
  <si>
    <t>妻側用　W610　H180</t>
    <rPh sb="0" eb="3">
      <t>ツマガワヨウ</t>
    </rPh>
    <phoneticPr fontId="3"/>
  </si>
  <si>
    <t>妻側用　W914　H180</t>
    <rPh sb="0" eb="3">
      <t>ツマガワヨウ</t>
    </rPh>
    <phoneticPr fontId="3"/>
  </si>
  <si>
    <t>妻側用　W1107　H180</t>
    <rPh sb="0" eb="3">
      <t>ツマガワヨウ</t>
    </rPh>
    <phoneticPr fontId="3"/>
  </si>
  <si>
    <t>妻側用　W1219　H180</t>
    <rPh sb="0" eb="3">
      <t>ツマガワヨウ</t>
    </rPh>
    <phoneticPr fontId="3"/>
  </si>
  <si>
    <t>妻側用　W1219　H160</t>
    <rPh sb="0" eb="3">
      <t>ツマガワヨウ</t>
    </rPh>
    <phoneticPr fontId="3"/>
  </si>
  <si>
    <t>妻側用　W600～914　H160</t>
    <rPh sb="0" eb="3">
      <t>ツマガワヨウ</t>
    </rPh>
    <phoneticPr fontId="3"/>
  </si>
  <si>
    <t>W311  L632　すき間塞ぎ用</t>
    <rPh sb="13" eb="14">
      <t>マ</t>
    </rPh>
    <rPh sb="14" eb="15">
      <t>フサ</t>
    </rPh>
    <rPh sb="16" eb="17">
      <t>ヨウ</t>
    </rPh>
    <phoneticPr fontId="3"/>
  </si>
  <si>
    <t>H1190　</t>
    <phoneticPr fontId="3"/>
  </si>
  <si>
    <t>H1735　</t>
    <phoneticPr fontId="3"/>
  </si>
  <si>
    <t>*マキシムベース　１８型　可搬式作業台</t>
    <rPh sb="11" eb="12">
      <t>ガタ</t>
    </rPh>
    <rPh sb="13" eb="19">
      <t>カハンシキサギョウダイ</t>
    </rPh>
    <phoneticPr fontId="4"/>
  </si>
  <si>
    <t>*マキシムベース　１５型　可搬式作業台</t>
    <rPh sb="11" eb="12">
      <t>ガタ</t>
    </rPh>
    <rPh sb="13" eb="19">
      <t>カハンシキサギョウダイ</t>
    </rPh>
    <phoneticPr fontId="4"/>
  </si>
  <si>
    <t>*マキシムベース　１０型　可搬式作業台</t>
    <rPh sb="11" eb="12">
      <t>ガタ</t>
    </rPh>
    <rPh sb="13" eb="19">
      <t>カハンシキサギョウダイ</t>
    </rPh>
    <phoneticPr fontId="4"/>
  </si>
  <si>
    <t>資材重量</t>
    <rPh sb="0" eb="4">
      <t>シザイジュウリョウ</t>
    </rPh>
    <phoneticPr fontId="3"/>
  </si>
  <si>
    <t>別シート『発注シート(送付用)』に現場名等の必要事項を追記して、ご注文をお願いします。</t>
    <rPh sb="0" eb="1">
      <t>ベツ</t>
    </rPh>
    <rPh sb="5" eb="7">
      <t>ハッチュウ</t>
    </rPh>
    <rPh sb="11" eb="14">
      <t>ソウフヨウ</t>
    </rPh>
    <rPh sb="17" eb="21">
      <t>ゲンバメイトウ</t>
    </rPh>
    <rPh sb="22" eb="26">
      <t>ヒツヨウジコウ</t>
    </rPh>
    <rPh sb="27" eb="29">
      <t>ツイキ</t>
    </rPh>
    <rPh sb="33" eb="35">
      <t>チュウモン</t>
    </rPh>
    <rPh sb="37" eb="38">
      <t>ネガ</t>
    </rPh>
    <phoneticPr fontId="3"/>
  </si>
  <si>
    <t>IQN4S</t>
    <phoneticPr fontId="4"/>
  </si>
  <si>
    <t>IQG4U</t>
    <phoneticPr fontId="3"/>
  </si>
  <si>
    <t>IQG4GSWK</t>
    <phoneticPr fontId="3"/>
  </si>
  <si>
    <t>L3634　H475</t>
    <phoneticPr fontId="3"/>
  </si>
  <si>
    <t>Ｉｑ梁枠４スパン梁受金具</t>
    <rPh sb="2" eb="3">
      <t>ハリ</t>
    </rPh>
    <rPh sb="3" eb="4">
      <t>ワク</t>
    </rPh>
    <rPh sb="8" eb="9">
      <t>ハリ</t>
    </rPh>
    <rPh sb="9" eb="10">
      <t>ウケ</t>
    </rPh>
    <rPh sb="10" eb="12">
      <t>カナグ</t>
    </rPh>
    <phoneticPr fontId="3"/>
  </si>
  <si>
    <t>Ｓウォーク</t>
  </si>
  <si>
    <t>Ｓウォーク</t>
    <phoneticPr fontId="3"/>
  </si>
  <si>
    <t>Ｓウォーク　Ｎ６</t>
    <phoneticPr fontId="3"/>
  </si>
  <si>
    <t>Ｓウォーク　６２４</t>
    <phoneticPr fontId="3"/>
  </si>
  <si>
    <t>Ｓウォーク　Ｎ５【黄】</t>
    <rPh sb="9" eb="10">
      <t>キ</t>
    </rPh>
    <phoneticPr fontId="3"/>
  </si>
  <si>
    <t>Ｓウォーク　５２４【黄】</t>
    <phoneticPr fontId="3"/>
  </si>
  <si>
    <t>Ｓウォーク　Ｎ４【青】</t>
    <rPh sb="9" eb="10">
      <t>アオ</t>
    </rPh>
    <phoneticPr fontId="3"/>
  </si>
  <si>
    <t>Ｓウォーク　４２４【青】</t>
    <phoneticPr fontId="3"/>
  </si>
  <si>
    <t>Ｓウォーク　Ｎ３【黄】</t>
    <phoneticPr fontId="3"/>
  </si>
  <si>
    <t>Ｓウォーク　３２４【黄】</t>
    <phoneticPr fontId="3"/>
  </si>
  <si>
    <t>Ｓウォーク　Ｎ２【青】</t>
    <phoneticPr fontId="3"/>
  </si>
  <si>
    <t>Ｓウォーク　２２４【青】</t>
    <phoneticPr fontId="3"/>
  </si>
  <si>
    <t>ACG6</t>
    <phoneticPr fontId="3"/>
  </si>
  <si>
    <t>ACG624</t>
    <phoneticPr fontId="3"/>
  </si>
  <si>
    <t>ACG5</t>
    <phoneticPr fontId="3"/>
  </si>
  <si>
    <t>ACG524</t>
    <phoneticPr fontId="3"/>
  </si>
  <si>
    <t>ACG4</t>
    <phoneticPr fontId="3"/>
  </si>
  <si>
    <t>ACG424</t>
    <phoneticPr fontId="3"/>
  </si>
  <si>
    <t>ACG3</t>
    <phoneticPr fontId="3"/>
  </si>
  <si>
    <t>ACG324</t>
    <phoneticPr fontId="3"/>
  </si>
  <si>
    <t>ACG2</t>
    <phoneticPr fontId="3"/>
  </si>
  <si>
    <t>ACG224</t>
    <phoneticPr fontId="3"/>
  </si>
  <si>
    <t>　Iｑシステム</t>
  </si>
  <si>
    <t>Ｇウォーク</t>
  </si>
  <si>
    <t>Ｇウォーク</t>
    <phoneticPr fontId="3"/>
  </si>
  <si>
    <t>Ｇウォーク　Ｎ６　　　　　　※要在庫確認</t>
    <rPh sb="15" eb="16">
      <t>ヨウ</t>
    </rPh>
    <rPh sb="16" eb="20">
      <t>ザイコカクニン</t>
    </rPh>
    <phoneticPr fontId="3"/>
  </si>
  <si>
    <t>Ｇウォーク　６２４　　　　　※要在庫確認</t>
    <rPh sb="15" eb="16">
      <t>ヨウ</t>
    </rPh>
    <rPh sb="16" eb="20">
      <t>ザイコカクニン</t>
    </rPh>
    <phoneticPr fontId="3"/>
  </si>
  <si>
    <t>Ｇウォーク　Ｎ５【黄】　　　※要在庫確認</t>
    <rPh sb="9" eb="10">
      <t>キ</t>
    </rPh>
    <rPh sb="15" eb="16">
      <t>ヨウ</t>
    </rPh>
    <rPh sb="16" eb="20">
      <t>ザイコカクニン</t>
    </rPh>
    <phoneticPr fontId="3"/>
  </si>
  <si>
    <t>Ｇウォーク　５２４【黄】　　※要在庫確認</t>
    <rPh sb="15" eb="16">
      <t>ヨウ</t>
    </rPh>
    <rPh sb="16" eb="20">
      <t>ザイコカクニン</t>
    </rPh>
    <phoneticPr fontId="3"/>
  </si>
  <si>
    <t>Gウォーク　Ｎ４【青】　　　※要在庫確認</t>
    <rPh sb="9" eb="10">
      <t>アオ</t>
    </rPh>
    <rPh sb="15" eb="16">
      <t>ヨウ</t>
    </rPh>
    <rPh sb="16" eb="20">
      <t>ザイコカクニン</t>
    </rPh>
    <phoneticPr fontId="3"/>
  </si>
  <si>
    <t>Ｇウォーク　４２４【青】　　※要在庫確認</t>
    <rPh sb="15" eb="16">
      <t>ヨウ</t>
    </rPh>
    <rPh sb="16" eb="20">
      <t>ザイコカクニン</t>
    </rPh>
    <phoneticPr fontId="3"/>
  </si>
  <si>
    <t>Ｇウォーク　Ｎ３【黄】　　　※要在庫確認</t>
    <rPh sb="15" eb="16">
      <t>ヨウ</t>
    </rPh>
    <rPh sb="16" eb="20">
      <t>ザイコカクニン</t>
    </rPh>
    <phoneticPr fontId="3"/>
  </si>
  <si>
    <t>Gウォーク　３２４【黄】　　※要在庫確認</t>
    <rPh sb="15" eb="16">
      <t>ヨウ</t>
    </rPh>
    <rPh sb="16" eb="18">
      <t>ザイコ</t>
    </rPh>
    <rPh sb="18" eb="20">
      <t>カクニン</t>
    </rPh>
    <phoneticPr fontId="3"/>
  </si>
  <si>
    <t>Ｇウォーク　Ｎ２【青】　　　※要在庫確認</t>
    <rPh sb="15" eb="16">
      <t>ヨウ</t>
    </rPh>
    <rPh sb="16" eb="20">
      <t>ザイコカクニン</t>
    </rPh>
    <phoneticPr fontId="3"/>
  </si>
  <si>
    <t>Ｇウォーク　２２４【青】　　※要在庫確認</t>
    <rPh sb="15" eb="16">
      <t>ヨウ</t>
    </rPh>
    <rPh sb="16" eb="20">
      <t>ザイコカクニン</t>
    </rPh>
    <phoneticPr fontId="3"/>
  </si>
  <si>
    <t>ローリングタワー</t>
  </si>
  <si>
    <t>ローリングタワー</t>
    <phoneticPr fontId="3"/>
  </si>
  <si>
    <t>Ｉｑローリングタワー　4段仕様</t>
    <rPh sb="12" eb="13">
      <t>ダン</t>
    </rPh>
    <rPh sb="13" eb="15">
      <t>シヨウ</t>
    </rPh>
    <phoneticPr fontId="3"/>
  </si>
  <si>
    <t>Ｉｑローリングタワー　３段仕様</t>
    <rPh sb="12" eb="13">
      <t>ダン</t>
    </rPh>
    <rPh sb="13" eb="15">
      <t>シヨウ</t>
    </rPh>
    <phoneticPr fontId="3"/>
  </si>
  <si>
    <t>Ｉｑローリングタワー　５段仕様</t>
    <rPh sb="12" eb="13">
      <t>ダン</t>
    </rPh>
    <rPh sb="13" eb="15">
      <t>シヨウ</t>
    </rPh>
    <phoneticPr fontId="3"/>
  </si>
  <si>
    <t>作業床高：約2.51ｍ　床：1829×1219</t>
    <rPh sb="0" eb="3">
      <t>サギョウユカ</t>
    </rPh>
    <rPh sb="3" eb="4">
      <t>タカ</t>
    </rPh>
    <rPh sb="5" eb="6">
      <t>ヤク</t>
    </rPh>
    <rPh sb="12" eb="13">
      <t>ユカ</t>
    </rPh>
    <phoneticPr fontId="3"/>
  </si>
  <si>
    <t>作業床高：約4.41ｍ　床：1829×1219</t>
    <rPh sb="0" eb="3">
      <t>サギョウユカ</t>
    </rPh>
    <rPh sb="3" eb="4">
      <t>タカ</t>
    </rPh>
    <rPh sb="5" eb="6">
      <t>ヤク</t>
    </rPh>
    <rPh sb="12" eb="13">
      <t>ユカ</t>
    </rPh>
    <phoneticPr fontId="3"/>
  </si>
  <si>
    <t>作業床高：約6.31ｍ　床：1829×1219</t>
    <rPh sb="0" eb="3">
      <t>サギョウユカ</t>
    </rPh>
    <rPh sb="3" eb="4">
      <t>タカ</t>
    </rPh>
    <rPh sb="5" eb="6">
      <t>ヤク</t>
    </rPh>
    <rPh sb="12" eb="13">
      <t>ユカ</t>
    </rPh>
    <phoneticPr fontId="3"/>
  </si>
  <si>
    <t>IQRT3</t>
    <phoneticPr fontId="3"/>
  </si>
  <si>
    <t>IQRT4</t>
    <phoneticPr fontId="3"/>
  </si>
  <si>
    <t>IQRT5</t>
    <phoneticPr fontId="3"/>
  </si>
  <si>
    <t>壁つなぎ控え（H形鋼用）</t>
    <rPh sb="0" eb="1">
      <t>カベ</t>
    </rPh>
    <rPh sb="4" eb="5">
      <t>ヒカ</t>
    </rPh>
    <rPh sb="8" eb="9">
      <t>カタチ</t>
    </rPh>
    <rPh sb="9" eb="10">
      <t>コウ</t>
    </rPh>
    <rPh sb="10" eb="11">
      <t>ヨウ</t>
    </rPh>
    <phoneticPr fontId="3"/>
  </si>
  <si>
    <t>YTDブレース</t>
  </si>
  <si>
    <t>YTDブレース</t>
    <phoneticPr fontId="3"/>
  </si>
  <si>
    <t>YTD0609</t>
    <phoneticPr fontId="3"/>
  </si>
  <si>
    <t>YTD0909</t>
    <phoneticPr fontId="3"/>
  </si>
  <si>
    <t>YTD0918</t>
    <phoneticPr fontId="3"/>
  </si>
  <si>
    <t>YTD1209</t>
    <phoneticPr fontId="3"/>
  </si>
  <si>
    <t>YTD1818</t>
    <phoneticPr fontId="3"/>
  </si>
  <si>
    <t>ＹＴＤブレース０６０９</t>
    <phoneticPr fontId="3"/>
  </si>
  <si>
    <t>ＹＴＤブレース０６１８</t>
    <phoneticPr fontId="3"/>
  </si>
  <si>
    <t>W610×H1800・W1524×H900</t>
    <phoneticPr fontId="3"/>
  </si>
  <si>
    <t>ＹＴＤブレース０９０９</t>
    <phoneticPr fontId="3"/>
  </si>
  <si>
    <t>YTD0618</t>
    <phoneticPr fontId="3"/>
  </si>
  <si>
    <t>W914×H900</t>
    <phoneticPr fontId="3"/>
  </si>
  <si>
    <t xml:space="preserve">ＹＴＤブレース０９１８    </t>
    <phoneticPr fontId="3"/>
  </si>
  <si>
    <t>W914×H1800</t>
    <phoneticPr fontId="3"/>
  </si>
  <si>
    <t>ＹＴＤブレース１２０９</t>
    <phoneticPr fontId="3"/>
  </si>
  <si>
    <t>W1219×H900</t>
    <phoneticPr fontId="3"/>
  </si>
  <si>
    <t>ＹＴＤブレース１２１８</t>
    <phoneticPr fontId="3"/>
  </si>
  <si>
    <t>W1219×H1800・W1829×H900</t>
    <phoneticPr fontId="3"/>
  </si>
  <si>
    <t>水平用１５㍉目合　黒･黄</t>
    <rPh sb="0" eb="2">
      <t>スイヘイ</t>
    </rPh>
    <rPh sb="2" eb="3">
      <t>ヨウ</t>
    </rPh>
    <rPh sb="6" eb="7">
      <t>メ</t>
    </rPh>
    <rPh sb="7" eb="8">
      <t>ア</t>
    </rPh>
    <rPh sb="9" eb="10">
      <t>クロ</t>
    </rPh>
    <rPh sb="11" eb="12">
      <t>コウ</t>
    </rPh>
    <phoneticPr fontId="22"/>
  </si>
  <si>
    <t>CK1L</t>
    <phoneticPr fontId="3"/>
  </si>
  <si>
    <t>ロングチェーン金具</t>
    <rPh sb="7" eb="9">
      <t>カナグ</t>
    </rPh>
    <phoneticPr fontId="3"/>
  </si>
  <si>
    <t>掴み：6～100</t>
    <rPh sb="0" eb="1">
      <t>ツカ</t>
    </rPh>
    <phoneticPr fontId="3"/>
  </si>
  <si>
    <t>安全ブロック(ベルトタイプ)6M用</t>
    <rPh sb="0" eb="2">
      <t>アンゼン</t>
    </rPh>
    <rPh sb="16" eb="17">
      <t>ヨウ</t>
    </rPh>
    <phoneticPr fontId="3"/>
  </si>
  <si>
    <t>※引寄せロープ　別途必要</t>
    <rPh sb="1" eb="3">
      <t>ヒキヨ</t>
    </rPh>
    <rPh sb="8" eb="10">
      <t>ベット</t>
    </rPh>
    <rPh sb="10" eb="12">
      <t>ヒツヨウ</t>
    </rPh>
    <phoneticPr fontId="3"/>
  </si>
  <si>
    <t>Ｉｑ荷受ステージ　(許容支持力：750㎏)</t>
    <rPh sb="2" eb="4">
      <t>ニウ</t>
    </rPh>
    <rPh sb="10" eb="12">
      <t>キョヨウ</t>
    </rPh>
    <rPh sb="12" eb="15">
      <t>シジリョク</t>
    </rPh>
    <phoneticPr fontId="4"/>
  </si>
  <si>
    <t>納入方法</t>
    <rPh sb="0" eb="2">
      <t>ノウニュウ</t>
    </rPh>
    <rPh sb="2" eb="4">
      <t>ホウホウ</t>
    </rPh>
    <phoneticPr fontId="3"/>
  </si>
  <si>
    <t>車　種</t>
    <rPh sb="0" eb="1">
      <t>クルマ</t>
    </rPh>
    <rPh sb="2" eb="3">
      <t>シュ</t>
    </rPh>
    <phoneticPr fontId="3"/>
  </si>
  <si>
    <t>棚卸し臨時休業</t>
    <rPh sb="0" eb="2">
      <t>タナオロシ</t>
    </rPh>
    <rPh sb="3" eb="7">
      <t>リンジキュウギョウ</t>
    </rPh>
    <phoneticPr fontId="1"/>
  </si>
  <si>
    <t>ですので、ご注意願います。</t>
    <rPh sb="6" eb="8">
      <t>チュウイ</t>
    </rPh>
    <rPh sb="8" eb="9">
      <t>ネガ</t>
    </rPh>
    <phoneticPr fontId="1"/>
  </si>
  <si>
    <r>
      <rPr>
        <sz val="14"/>
        <color rgb="FF0000CC"/>
        <rFont val="メイリオ"/>
        <family val="3"/>
        <charset val="128"/>
      </rPr>
      <t>　</t>
    </r>
    <r>
      <rPr>
        <u/>
        <sz val="14"/>
        <color rgb="FF0000CC"/>
        <rFont val="メイリオ"/>
        <family val="3"/>
        <charset val="128"/>
      </rPr>
      <t xml:space="preserve">order-am-atom@am-atom.jp </t>
    </r>
    <phoneticPr fontId="1"/>
  </si>
  <si>
    <t>配 達 希 望</t>
    <rPh sb="0" eb="1">
      <t>ハイ</t>
    </rPh>
    <rPh sb="2" eb="3">
      <t>タッ</t>
    </rPh>
    <rPh sb="4" eb="5">
      <t>ノゾミ</t>
    </rPh>
    <rPh sb="6" eb="7">
      <t>ノゾミ</t>
    </rPh>
    <phoneticPr fontId="3"/>
  </si>
  <si>
    <t>自 社 便 引 取</t>
    <rPh sb="0" eb="1">
      <t>ジ</t>
    </rPh>
    <rPh sb="2" eb="3">
      <t>シャ</t>
    </rPh>
    <rPh sb="4" eb="5">
      <t>ビン</t>
    </rPh>
    <rPh sb="6" eb="7">
      <t>イン</t>
    </rPh>
    <rPh sb="8" eb="9">
      <t>トリ</t>
    </rPh>
    <phoneticPr fontId="3"/>
  </si>
  <si>
    <r>
      <rPr>
        <b/>
        <sz val="13"/>
        <rFont val="メイリオ"/>
        <family val="3"/>
        <charset val="128"/>
      </rPr>
      <t>【注意事項や伝達事項などがございましたらご記入ください。】</t>
    </r>
    <r>
      <rPr>
        <b/>
        <sz val="12"/>
        <rFont val="メイリオ"/>
        <family val="3"/>
        <charset val="128"/>
      </rPr>
      <t>　例.納入場所、受取者、申請必要…</t>
    </r>
    <rPh sb="1" eb="3">
      <t>チュウイ</t>
    </rPh>
    <rPh sb="3" eb="5">
      <t>ジコウ</t>
    </rPh>
    <rPh sb="6" eb="8">
      <t>デンタツ</t>
    </rPh>
    <rPh sb="8" eb="10">
      <t>ジコウ</t>
    </rPh>
    <rPh sb="21" eb="23">
      <t>キニュウ</t>
    </rPh>
    <rPh sb="30" eb="31">
      <t>レイ</t>
    </rPh>
    <rPh sb="32" eb="36">
      <t>ノウニュウバショ</t>
    </rPh>
    <rPh sb="37" eb="39">
      <t>ウケトリ</t>
    </rPh>
    <rPh sb="39" eb="40">
      <t>シャ</t>
    </rPh>
    <rPh sb="41" eb="43">
      <t>シンセイ</t>
    </rPh>
    <rPh sb="43" eb="45">
      <t>ヒツヨウ</t>
    </rPh>
    <phoneticPr fontId="1"/>
  </si>
  <si>
    <t>1セット：2</t>
    <phoneticPr fontId="3"/>
  </si>
  <si>
    <t>4スパン1セットに6個使用</t>
    <rPh sb="10" eb="11">
      <t>コ</t>
    </rPh>
    <rPh sb="11" eb="13">
      <t>シヨウ</t>
    </rPh>
    <phoneticPr fontId="3"/>
  </si>
  <si>
    <t>セット品</t>
    <rPh sb="3" eb="4">
      <t>ヒン</t>
    </rPh>
    <phoneticPr fontId="3"/>
  </si>
  <si>
    <t>※コーナー調整専用（1.829-1.107）</t>
    <rPh sb="5" eb="7">
      <t>チョウセイ</t>
    </rPh>
    <phoneticPr fontId="3"/>
  </si>
  <si>
    <t>水平用１５㍉目合　橙･赤</t>
    <rPh sb="0" eb="2">
      <t>スイヘイ</t>
    </rPh>
    <rPh sb="2" eb="3">
      <t>ヨウ</t>
    </rPh>
    <rPh sb="6" eb="7">
      <t>メ</t>
    </rPh>
    <rPh sb="7" eb="8">
      <t>ア</t>
    </rPh>
    <phoneticPr fontId="22"/>
  </si>
  <si>
    <t>水平用１５㍉目合　黒･赤</t>
    <rPh sb="0" eb="2">
      <t>スイヘイ</t>
    </rPh>
    <rPh sb="2" eb="3">
      <t>ヨウ</t>
    </rPh>
    <rPh sb="6" eb="7">
      <t>メ</t>
    </rPh>
    <rPh sb="7" eb="8">
      <t>ア</t>
    </rPh>
    <phoneticPr fontId="22"/>
  </si>
  <si>
    <t>水平用１５㍉目合　緑･赤</t>
    <rPh sb="0" eb="2">
      <t>スイヘイ</t>
    </rPh>
    <rPh sb="2" eb="3">
      <t>ヨウ</t>
    </rPh>
    <rPh sb="6" eb="7">
      <t>メ</t>
    </rPh>
    <rPh sb="7" eb="8">
      <t>ア</t>
    </rPh>
    <phoneticPr fontId="22"/>
  </si>
  <si>
    <t>水平用１５㍉目合　緑･黒</t>
    <rPh sb="0" eb="2">
      <t>スイヘイ</t>
    </rPh>
    <rPh sb="2" eb="3">
      <t>ヨウ</t>
    </rPh>
    <rPh sb="6" eb="7">
      <t>メ</t>
    </rPh>
    <rPh sb="7" eb="8">
      <t>ア</t>
    </rPh>
    <phoneticPr fontId="22"/>
  </si>
  <si>
    <t>水平用１５㍉目合　黒･黒</t>
    <rPh sb="0" eb="2">
      <t>スイヘイ</t>
    </rPh>
    <rPh sb="2" eb="3">
      <t>ヨウ</t>
    </rPh>
    <rPh sb="6" eb="7">
      <t>メ</t>
    </rPh>
    <rPh sb="7" eb="8">
      <t>ア</t>
    </rPh>
    <phoneticPr fontId="22"/>
  </si>
  <si>
    <t>水平用１００㍉目合　青･青</t>
    <rPh sb="0" eb="2">
      <t>スイヘイ</t>
    </rPh>
    <rPh sb="2" eb="3">
      <t>ヨウ</t>
    </rPh>
    <rPh sb="7" eb="8">
      <t>メ</t>
    </rPh>
    <rPh sb="8" eb="9">
      <t>ア</t>
    </rPh>
    <phoneticPr fontId="22"/>
  </si>
  <si>
    <r>
      <t>納入希望時間</t>
    </r>
    <r>
      <rPr>
        <sz val="9"/>
        <color theme="1"/>
        <rFont val="メイリオ"/>
        <family val="3"/>
        <charset val="128"/>
      </rPr>
      <t xml:space="preserve">
8:00～16:00</t>
    </r>
    <rPh sb="0" eb="2">
      <t>ノウニュウ</t>
    </rPh>
    <rPh sb="2" eb="4">
      <t>キボウ</t>
    </rPh>
    <rPh sb="4" eb="6">
      <t>ジカン</t>
    </rPh>
    <phoneticPr fontId="3"/>
  </si>
  <si>
    <t>L3634　H475　</t>
    <phoneticPr fontId="3"/>
  </si>
  <si>
    <t>Ｉｑ梁枠４スパン差込側　※1セット:差込2＋受け2</t>
    <rPh sb="2" eb="3">
      <t>ハリ</t>
    </rPh>
    <rPh sb="3" eb="4">
      <t>ワク</t>
    </rPh>
    <rPh sb="8" eb="10">
      <t>サシコミ</t>
    </rPh>
    <rPh sb="10" eb="11">
      <t>ガワ</t>
    </rPh>
    <phoneticPr fontId="3"/>
  </si>
  <si>
    <t>Ｉｑ梁枠４スパン受け側　</t>
    <rPh sb="2" eb="3">
      <t>ハリ</t>
    </rPh>
    <rPh sb="3" eb="4">
      <t>ワク</t>
    </rPh>
    <rPh sb="8" eb="9">
      <t>ウ</t>
    </rPh>
    <rPh sb="10" eb="11">
      <t>ガワ</t>
    </rPh>
    <phoneticPr fontId="3"/>
  </si>
  <si>
    <t>H770・H220　W560　1セット2台使用</t>
    <rPh sb="20" eb="21">
      <t>ダイ</t>
    </rPh>
    <rPh sb="21" eb="23">
      <t>シヨウ</t>
    </rPh>
    <phoneticPr fontId="3"/>
  </si>
  <si>
    <t>①の『品目』を選択、②の『分類』を選択、③右側の注文数欄（黄色部）に入力して、</t>
    <rPh sb="3" eb="5">
      <t>ヒンモク</t>
    </rPh>
    <rPh sb="27" eb="28">
      <t>ラン</t>
    </rPh>
    <rPh sb="29" eb="32">
      <t>キイロブ</t>
    </rPh>
    <rPh sb="34" eb="36">
      <t>ニュウリョク</t>
    </rPh>
    <phoneticPr fontId="3"/>
  </si>
  <si>
    <t>W650　H1040　 垂直～1割勾配</t>
    <rPh sb="12" eb="14">
      <t>スイチョク</t>
    </rPh>
    <rPh sb="16" eb="17">
      <t>ワリ</t>
    </rPh>
    <rPh sb="17" eb="19">
      <t>コウバイ</t>
    </rPh>
    <phoneticPr fontId="3"/>
  </si>
  <si>
    <t>W650　H1040　 垂直～1割勾配</t>
    <phoneticPr fontId="3"/>
  </si>
  <si>
    <t>*アルウォーク　フック無　※アンカー別途必要</t>
    <rPh sb="11" eb="12">
      <t>ナ</t>
    </rPh>
    <rPh sb="18" eb="20">
      <t>ベット</t>
    </rPh>
    <rPh sb="20" eb="22">
      <t>ヒツヨウ</t>
    </rPh>
    <phoneticPr fontId="3"/>
  </si>
  <si>
    <t>*アルウォーク　丸バタ(48.6φ単管)用</t>
    <rPh sb="8" eb="9">
      <t>マル</t>
    </rPh>
    <rPh sb="17" eb="19">
      <t>タンカン</t>
    </rPh>
    <rPh sb="20" eb="21">
      <t>ヨウ</t>
    </rPh>
    <phoneticPr fontId="3"/>
  </si>
  <si>
    <t>*アルウォーク　角バタ(60角バタ)用</t>
    <rPh sb="8" eb="9">
      <t>カク</t>
    </rPh>
    <rPh sb="14" eb="15">
      <t>カク</t>
    </rPh>
    <rPh sb="18" eb="19">
      <t>ヨウ</t>
    </rPh>
    <phoneticPr fontId="3"/>
  </si>
  <si>
    <t>*ＰＰロープ   KY （参考：1本／平米）</t>
    <rPh sb="13" eb="15">
      <t>サンコウ</t>
    </rPh>
    <rPh sb="17" eb="18">
      <t>ホン</t>
    </rPh>
    <rPh sb="19" eb="21">
      <t>ヘイベイ</t>
    </rPh>
    <phoneticPr fontId="3"/>
  </si>
  <si>
    <t>*ＰＰロープ   KY （参考：25本／1枚）</t>
    <rPh sb="13" eb="15">
      <t>サンコウ</t>
    </rPh>
    <rPh sb="18" eb="19">
      <t>ホン</t>
    </rPh>
    <rPh sb="21" eb="22">
      <t>マイ</t>
    </rPh>
    <phoneticPr fontId="3"/>
  </si>
  <si>
    <t>*結束ひも   KY （参考：1本／平米）</t>
    <phoneticPr fontId="3"/>
  </si>
  <si>
    <t>*キョーワクランプ（ネット用クランプ）KY</t>
    <rPh sb="13" eb="14">
      <t>ヨウ</t>
    </rPh>
    <phoneticPr fontId="4"/>
  </si>
  <si>
    <t>*プラワンゲート　UI　単管足場用伸縮開口扉</t>
    <rPh sb="12" eb="17">
      <t>タンカンアシバヨウ</t>
    </rPh>
    <rPh sb="17" eb="19">
      <t>シンシュク</t>
    </rPh>
    <rPh sb="19" eb="21">
      <t>カイコウ</t>
    </rPh>
    <rPh sb="21" eb="22">
      <t>トビラ</t>
    </rPh>
    <phoneticPr fontId="3"/>
  </si>
  <si>
    <t>H600～1000　W600</t>
    <phoneticPr fontId="3"/>
  </si>
  <si>
    <t>*親綱支持用ベルト　３Ｍ　KY</t>
    <rPh sb="1" eb="3">
      <t>オヤツナ</t>
    </rPh>
    <rPh sb="3" eb="5">
      <t>シジ</t>
    </rPh>
    <rPh sb="5" eb="6">
      <t>ヨウ</t>
    </rPh>
    <phoneticPr fontId="3"/>
  </si>
  <si>
    <t>D環付　ベルト巾50　有効長さ3000</t>
    <rPh sb="1" eb="2">
      <t>ワ</t>
    </rPh>
    <rPh sb="2" eb="3">
      <t>ツキ</t>
    </rPh>
    <rPh sb="7" eb="8">
      <t>ハバ</t>
    </rPh>
    <rPh sb="11" eb="13">
      <t>ユウコウ</t>
    </rPh>
    <rPh sb="13" eb="14">
      <t>ナガ</t>
    </rPh>
    <phoneticPr fontId="3"/>
  </si>
  <si>
    <t>WKY0050</t>
    <phoneticPr fontId="3"/>
  </si>
  <si>
    <t>WKY0135</t>
    <phoneticPr fontId="3"/>
  </si>
  <si>
    <t>*単管ゴムキャップ（黒）AO　販売品</t>
    <rPh sb="1" eb="3">
      <t>タンカン</t>
    </rPh>
    <rPh sb="10" eb="11">
      <t>クロ</t>
    </rPh>
    <rPh sb="15" eb="18">
      <t>ハンバイヒン</t>
    </rPh>
    <phoneticPr fontId="3"/>
  </si>
  <si>
    <t>φ48.6単管、鉄筋D19～D25兼用（200個入）</t>
    <rPh sb="5" eb="7">
      <t>タンカン</t>
    </rPh>
    <rPh sb="17" eb="19">
      <t>ケンヨウ</t>
    </rPh>
    <rPh sb="23" eb="24">
      <t>コ</t>
    </rPh>
    <rPh sb="24" eb="25">
      <t>イ</t>
    </rPh>
    <phoneticPr fontId="3"/>
  </si>
  <si>
    <t>*クランプ用ソフトカバー　ＡＯ　販売品</t>
    <rPh sb="5" eb="6">
      <t>ヨウ</t>
    </rPh>
    <rPh sb="16" eb="19">
      <t>ハンバイヒン</t>
    </rPh>
    <phoneticPr fontId="3"/>
  </si>
  <si>
    <t>*単管パイプ用　ハイキャップF型　販売品</t>
    <rPh sb="1" eb="3">
      <t>タンカン</t>
    </rPh>
    <rPh sb="6" eb="7">
      <t>ヨウ</t>
    </rPh>
    <rPh sb="15" eb="16">
      <t>ガタ</t>
    </rPh>
    <rPh sb="17" eb="20">
      <t>ハンバイヒン</t>
    </rPh>
    <phoneticPr fontId="3"/>
  </si>
  <si>
    <t>*単管パイプ用エコキャッピカ　ＡＯ　販売品</t>
    <rPh sb="1" eb="3">
      <t>タンカン</t>
    </rPh>
    <rPh sb="6" eb="7">
      <t>ヨウ</t>
    </rPh>
    <rPh sb="18" eb="21">
      <t>ハンバイヒン</t>
    </rPh>
    <phoneticPr fontId="3"/>
  </si>
  <si>
    <t>*ダブルロックパイプ専用　TT-CAP　OD　販売品</t>
    <rPh sb="10" eb="12">
      <t>センヨウ</t>
    </rPh>
    <rPh sb="23" eb="26">
      <t>ハンバイヒン</t>
    </rPh>
    <phoneticPr fontId="3"/>
  </si>
  <si>
    <t>鉄骨H柱用 親綱・安全ブロック設置金具</t>
    <rPh sb="4" eb="5">
      <t>ヨウ</t>
    </rPh>
    <rPh sb="6" eb="8">
      <t>オヤツナ</t>
    </rPh>
    <rPh sb="9" eb="11">
      <t>アンゼン</t>
    </rPh>
    <rPh sb="15" eb="17">
      <t>セッチ</t>
    </rPh>
    <rPh sb="17" eb="19">
      <t>カナグ</t>
    </rPh>
    <phoneticPr fontId="3"/>
  </si>
  <si>
    <t>*キョーワピースクランプ　KY</t>
    <phoneticPr fontId="3"/>
  </si>
  <si>
    <t>1セット：4</t>
    <phoneticPr fontId="3"/>
  </si>
  <si>
    <t>4点吊り＝1セット：4個使用</t>
    <rPh sb="1" eb="3">
      <t>テンツリ</t>
    </rPh>
    <rPh sb="11" eb="12">
      <t>コ</t>
    </rPh>
    <rPh sb="12" eb="14">
      <t>シヨウ</t>
    </rPh>
    <phoneticPr fontId="3"/>
  </si>
  <si>
    <t>Ｉｑ吊り治具　（Iqフランジ専用）</t>
    <rPh sb="2" eb="3">
      <t>ツ</t>
    </rPh>
    <rPh sb="4" eb="6">
      <t>ジグ</t>
    </rPh>
    <rPh sb="14" eb="16">
      <t>センヨウ</t>
    </rPh>
    <phoneticPr fontId="3"/>
  </si>
  <si>
    <t>W490  L1829　すき間塞ぎなしタイプ</t>
    <rPh sb="14" eb="15">
      <t>マ</t>
    </rPh>
    <rPh sb="15" eb="16">
      <t>フサ</t>
    </rPh>
    <phoneticPr fontId="3"/>
  </si>
  <si>
    <t>W240  L1829　すき間塞ぎなしタイプ</t>
    <phoneticPr fontId="3"/>
  </si>
  <si>
    <t>W490  L1524　すき間塞ぎなしタイプ</t>
    <phoneticPr fontId="3"/>
  </si>
  <si>
    <t>W240  L1524　すき間塞ぎなしタイプ</t>
    <phoneticPr fontId="3"/>
  </si>
  <si>
    <t>W490  L1219　すき間塞ぎなしタイプ</t>
    <phoneticPr fontId="3"/>
  </si>
  <si>
    <t>W240  L1219　すき間塞ぎなしタイプ</t>
    <phoneticPr fontId="3"/>
  </si>
  <si>
    <t>W490  L914　すき間塞ぎなしタイプ</t>
    <phoneticPr fontId="3"/>
  </si>
  <si>
    <t>W240  L914　すき間塞ぎなしタイプ</t>
    <phoneticPr fontId="3"/>
  </si>
  <si>
    <t>W490  L610　すき間塞ぎなしタイプ</t>
    <phoneticPr fontId="3"/>
  </si>
  <si>
    <t>W240  L610　すき間塞ぎなしタイプ</t>
    <phoneticPr fontId="3"/>
  </si>
  <si>
    <t>*ラバーベース　大　□140用　販売品</t>
    <rPh sb="8" eb="9">
      <t>ダイ</t>
    </rPh>
    <rPh sb="14" eb="15">
      <t>ヨウ</t>
    </rPh>
    <rPh sb="16" eb="19">
      <t>ハンバイヒン</t>
    </rPh>
    <phoneticPr fontId="3"/>
  </si>
  <si>
    <t>*ラバーベース　小　□120用　販売品</t>
    <rPh sb="8" eb="9">
      <t>ショウ</t>
    </rPh>
    <rPh sb="14" eb="15">
      <t>ヨウ</t>
    </rPh>
    <rPh sb="16" eb="19">
      <t>ハンバイヒン</t>
    </rPh>
    <phoneticPr fontId="3"/>
  </si>
  <si>
    <t>ＹＴ吊り金具　（YTポケット専用）</t>
    <rPh sb="2" eb="3">
      <t>ツリ</t>
    </rPh>
    <rPh sb="4" eb="6">
      <t>カナグ</t>
    </rPh>
    <rPh sb="14" eb="16">
      <t>センヨウ</t>
    </rPh>
    <phoneticPr fontId="3"/>
  </si>
  <si>
    <t>祝日</t>
    <rPh sb="0" eb="2">
      <t>シュクジツ</t>
    </rPh>
    <phoneticPr fontId="1"/>
  </si>
  <si>
    <t>夏季休業日</t>
    <rPh sb="0" eb="5">
      <t>カキキュウギョウビ</t>
    </rPh>
    <phoneticPr fontId="1"/>
  </si>
  <si>
    <t>冬季休業日</t>
    <rPh sb="0" eb="2">
      <t>トウキ</t>
    </rPh>
    <rPh sb="2" eb="5">
      <t>キュウギョウビ</t>
    </rPh>
    <phoneticPr fontId="1"/>
  </si>
  <si>
    <t>GW休業日</t>
    <rPh sb="2" eb="4">
      <t>キュウギョウ</t>
    </rPh>
    <rPh sb="4" eb="5">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</si>
</sst>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 "/>
    <numFmt numFmtId="177" formatCode="[$-409]h:mm\ AM/PM;@"/>
    <numFmt numFmtId="178" formatCode="#,##0.0;[Red]\-#,##0.0"/>
    <numFmt numFmtId="179" formatCode="0&quot; 台&quot;"/>
    <numFmt numFmtId="180" formatCode="h:mm;@"/>
    <numFmt numFmtId="181" formatCode="[$-F800]dddd\,\ mmmm\ dd\,\ yyyy"/>
    <numFmt numFmtId="182" formatCode="0_);[Red]\(0\)"/>
    <numFmt numFmtId="183" formatCode="yyyy/m/d\ h:mm;@"/>
    <numFmt numFmtId="184" formatCode="0.0&quot;㌧&quot;"/>
    <numFmt numFmtId="185" formatCode="d"/>
    <numFmt numFmtId="186" formatCode="&quot;梱包数：&quot;0"/>
    <numFmt numFmtId="187" formatCode="&quot;結束数：&quot;0"/>
    <numFmt numFmtId="188" formatCode="0.0000000000000_ "/>
  </numFmts>
  <fonts count="44">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6"/>
      <name val="游ゴシック"/>
      <family val="3"/>
      <charset val="128"/>
    </font>
    <font>
      <sz val="10"/>
      <name val="ＭＳ Ｐゴシック"/>
      <family val="3"/>
      <charset val="128"/>
    </font>
    <font>
      <sz val="11"/>
      <color theme="1"/>
      <name val="游ゴシック"/>
      <family val="3"/>
      <charset val="128"/>
      <scheme val="minor"/>
    </font>
    <font>
      <sz val="11"/>
      <name val="明朝"/>
      <family val="1"/>
      <charset val="128"/>
    </font>
    <font>
      <sz val="10"/>
      <name val="メイリオ"/>
      <family val="3"/>
      <charset val="128"/>
    </font>
    <font>
      <sz val="10"/>
      <color indexed="8"/>
      <name val="メイリオ"/>
      <family val="3"/>
      <charset val="128"/>
    </font>
    <font>
      <sz val="10"/>
      <color theme="1"/>
      <name val="メイリオ"/>
      <family val="3"/>
      <charset val="128"/>
    </font>
    <font>
      <sz val="11"/>
      <color theme="1"/>
      <name val="游ゴシック"/>
      <family val="2"/>
      <charset val="128"/>
      <scheme val="minor"/>
    </font>
    <font>
      <sz val="11"/>
      <color theme="1"/>
      <name val="メイリオ"/>
      <family val="3"/>
      <charset val="128"/>
    </font>
    <font>
      <sz val="12"/>
      <color theme="1"/>
      <name val="メイリオ"/>
      <family val="3"/>
      <charset val="128"/>
    </font>
    <font>
      <b/>
      <sz val="12"/>
      <color theme="1"/>
      <name val="メイリオ"/>
      <family val="3"/>
      <charset val="128"/>
    </font>
    <font>
      <sz val="6"/>
      <color theme="1"/>
      <name val="メイリオ"/>
      <family val="3"/>
      <charset val="128"/>
    </font>
    <font>
      <b/>
      <sz val="11"/>
      <color theme="1"/>
      <name val="メイリオ"/>
      <family val="3"/>
      <charset val="128"/>
    </font>
    <font>
      <b/>
      <sz val="22"/>
      <color theme="1"/>
      <name val="メイリオ"/>
      <family val="3"/>
      <charset val="128"/>
    </font>
    <font>
      <b/>
      <sz val="16"/>
      <color theme="1"/>
      <name val="メイリオ"/>
      <family val="3"/>
      <charset val="128"/>
    </font>
    <font>
      <sz val="14"/>
      <color rgb="FF3D3D3D"/>
      <name val="メイリオ"/>
      <family val="3"/>
      <charset val="128"/>
    </font>
    <font>
      <u/>
      <sz val="11"/>
      <color theme="10"/>
      <name val="游ゴシック"/>
      <family val="2"/>
      <charset val="128"/>
      <scheme val="minor"/>
    </font>
    <font>
      <sz val="14"/>
      <name val="Segoe UI Symbol"/>
      <family val="3"/>
      <charset val="1"/>
    </font>
    <font>
      <sz val="14"/>
      <name val="Cambria Math"/>
      <family val="3"/>
    </font>
    <font>
      <sz val="11"/>
      <name val="メイリオ"/>
      <family val="3"/>
      <charset val="128"/>
    </font>
    <font>
      <sz val="12"/>
      <color rgb="FF0000CC"/>
      <name val="メイリオ"/>
      <family val="3"/>
      <charset val="128"/>
    </font>
    <font>
      <sz val="8"/>
      <color indexed="8"/>
      <name val="メイリオ"/>
      <family val="3"/>
      <charset val="128"/>
    </font>
    <font>
      <sz val="9"/>
      <color theme="0" tint="-0.34998626667073579"/>
      <name val="メイリオ"/>
      <family val="3"/>
      <charset val="128"/>
    </font>
    <font>
      <sz val="12"/>
      <name val="メイリオ"/>
      <family val="3"/>
      <charset val="128"/>
    </font>
    <font>
      <b/>
      <sz val="12"/>
      <name val="メイリオ"/>
      <family val="3"/>
      <charset val="128"/>
    </font>
    <font>
      <b/>
      <sz val="14"/>
      <color rgb="FFFF0000"/>
      <name val="メイリオ"/>
      <family val="3"/>
      <charset val="128"/>
    </font>
    <font>
      <sz val="9"/>
      <color theme="1"/>
      <name val="メイリオ"/>
      <family val="3"/>
      <charset val="128"/>
    </font>
    <font>
      <sz val="8"/>
      <color theme="1"/>
      <name val="メイリオ"/>
      <family val="3"/>
      <charset val="128"/>
    </font>
    <font>
      <sz val="8"/>
      <color rgb="FFFF0000"/>
      <name val="メイリオ"/>
      <family val="3"/>
      <charset val="128"/>
    </font>
    <font>
      <sz val="11"/>
      <color rgb="FFFF0000"/>
      <name val="メイリオ"/>
      <family val="3"/>
      <charset val="128"/>
    </font>
    <font>
      <b/>
      <sz val="14"/>
      <name val="メイリオ"/>
      <family val="3"/>
      <charset val="128"/>
    </font>
    <font>
      <sz val="14"/>
      <color theme="1"/>
      <name val="メイリオ"/>
      <family val="3"/>
      <charset val="128"/>
    </font>
    <font>
      <b/>
      <sz val="14"/>
      <color theme="1"/>
      <name val="メイリオ"/>
      <family val="3"/>
      <charset val="128"/>
    </font>
    <font>
      <b/>
      <sz val="14"/>
      <color rgb="FF0000CC"/>
      <name val="メイリオ"/>
      <family val="3"/>
      <charset val="128"/>
    </font>
    <font>
      <b/>
      <sz val="12"/>
      <color rgb="FFFF0000"/>
      <name val="メイリオ"/>
      <family val="3"/>
      <charset val="128"/>
    </font>
    <font>
      <b/>
      <sz val="11"/>
      <color rgb="FFFF0000"/>
      <name val="メイリオ"/>
      <family val="3"/>
      <charset val="128"/>
    </font>
    <font>
      <sz val="16"/>
      <color theme="1"/>
      <name val="メイリオ"/>
      <family val="3"/>
      <charset val="128"/>
    </font>
    <font>
      <u/>
      <sz val="14"/>
      <color rgb="FF0000CC"/>
      <name val="メイリオ"/>
      <family val="3"/>
      <charset val="128"/>
    </font>
    <font>
      <sz val="14"/>
      <color rgb="FF0000CC"/>
      <name val="メイリオ"/>
      <family val="3"/>
      <charset val="128"/>
    </font>
    <font>
      <b/>
      <sz val="13"/>
      <name val="メイリオ"/>
      <family val="3"/>
      <charset val="128"/>
    </font>
  </fonts>
  <fills count="7">
    <fill>
      <patternFill patternType="none"/>
    </fill>
    <fill>
      <patternFill patternType="gray125"/>
    </fill>
    <fill>
      <patternFill patternType="solid">
        <fgColor rgb="FFFFFFCC"/>
        <bgColor indexed="64"/>
      </patternFill>
    </fill>
    <fill>
      <patternFill patternType="solid">
        <fgColor rgb="FFFFFFFF"/>
        <bgColor indexed="64"/>
      </patternFill>
    </fill>
    <fill>
      <patternFill patternType="solid">
        <fgColor rgb="FFFAFBFC"/>
        <bgColor indexed="64"/>
      </patternFill>
    </fill>
    <fill>
      <patternFill patternType="solid">
        <fgColor rgb="FFFFFF00"/>
        <bgColor indexed="64"/>
      </patternFill>
    </fill>
    <fill>
      <patternFill patternType="solid">
        <fgColor theme="0"/>
        <bgColor indexed="64"/>
      </patternFill>
    </fill>
  </fills>
  <borders count="47">
    <border>
      <left/>
      <right/>
      <top/>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style="dashed">
        <color indexed="64"/>
      </left>
      <right/>
      <top/>
      <bottom style="dashed">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diagonal/>
    </border>
    <border>
      <left/>
      <right style="dotted">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right/>
      <top style="thin">
        <color indexed="64"/>
      </top>
      <bottom/>
      <diagonal/>
    </border>
    <border>
      <left/>
      <right/>
      <top style="dotted">
        <color auto="1"/>
      </top>
      <bottom/>
      <diagonal/>
    </border>
    <border>
      <left style="medium">
        <color indexed="64"/>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dashed">
        <color indexed="64"/>
      </left>
      <right/>
      <top style="dashed">
        <color indexed="64"/>
      </top>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bottom style="thin">
        <color indexed="64"/>
      </bottom>
      <diagonal/>
    </border>
    <border>
      <left style="dotted">
        <color indexed="64"/>
      </left>
      <right style="dashed">
        <color indexed="64"/>
      </right>
      <top style="dashed">
        <color indexed="64"/>
      </top>
      <bottom style="dotted">
        <color indexed="64"/>
      </bottom>
      <diagonal/>
    </border>
    <border>
      <left style="dotted">
        <color indexed="64"/>
      </left>
      <right style="dashed">
        <color indexed="64"/>
      </right>
      <top style="dotted">
        <color indexed="64"/>
      </top>
      <bottom style="dotted">
        <color indexed="64"/>
      </bottom>
      <diagonal/>
    </border>
    <border>
      <left style="dotted">
        <color indexed="64"/>
      </left>
      <right style="dashed">
        <color indexed="64"/>
      </right>
      <top style="dotted">
        <color indexed="64"/>
      </top>
      <bottom style="dashed">
        <color indexed="64"/>
      </bottom>
      <diagonal/>
    </border>
    <border>
      <left style="medium">
        <color rgb="FF000000"/>
      </left>
      <right style="medium">
        <color rgb="FF000000"/>
      </right>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dotted">
        <color indexed="64"/>
      </left>
      <right/>
      <top style="medium">
        <color indexed="64"/>
      </top>
      <bottom/>
      <diagonal/>
    </border>
    <border>
      <left/>
      <right style="medium">
        <color indexed="64"/>
      </right>
      <top style="medium">
        <color indexed="64"/>
      </top>
      <bottom/>
      <diagonal/>
    </border>
    <border>
      <left style="dotted">
        <color indexed="64"/>
      </left>
      <right/>
      <top/>
      <bottom style="medium">
        <color indexed="64"/>
      </bottom>
      <diagonal/>
    </border>
    <border>
      <left/>
      <right style="medium">
        <color indexed="64"/>
      </right>
      <top/>
      <bottom style="medium">
        <color indexed="64"/>
      </bottom>
      <diagonal/>
    </border>
  </borders>
  <cellStyleXfs count="9">
    <xf numFmtId="0" fontId="0" fillId="0" borderId="0">
      <alignment vertical="center"/>
    </xf>
    <xf numFmtId="0" fontId="2" fillId="0" borderId="0"/>
    <xf numFmtId="38" fontId="2" fillId="0" borderId="0" applyFont="0" applyFill="0" applyBorder="0" applyAlignment="0" applyProtection="0"/>
    <xf numFmtId="0" fontId="2" fillId="0" borderId="0"/>
    <xf numFmtId="0" fontId="2" fillId="0" borderId="0"/>
    <xf numFmtId="0" fontId="6" fillId="0" borderId="0">
      <alignment vertical="center"/>
    </xf>
    <xf numFmtId="0" fontId="7" fillId="0" borderId="0"/>
    <xf numFmtId="38" fontId="11"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204">
    <xf numFmtId="0" fontId="0" fillId="0" borderId="0" xfId="0">
      <alignment vertical="center"/>
    </xf>
    <xf numFmtId="0" fontId="10" fillId="0" borderId="1" xfId="1" applyFont="1" applyBorder="1" applyAlignment="1">
      <alignment horizontal="center" vertical="center"/>
    </xf>
    <xf numFmtId="0" fontId="10" fillId="0" borderId="2" xfId="1" applyFont="1" applyBorder="1" applyAlignment="1">
      <alignment vertical="center"/>
    </xf>
    <xf numFmtId="0" fontId="10" fillId="0" borderId="2" xfId="5" applyFont="1" applyBorder="1" applyAlignment="1">
      <alignment horizontal="left"/>
    </xf>
    <xf numFmtId="0" fontId="10" fillId="0" borderId="3" xfId="0" applyFont="1" applyBorder="1">
      <alignment vertical="center"/>
    </xf>
    <xf numFmtId="0" fontId="10" fillId="0" borderId="4" xfId="0" applyFont="1" applyBorder="1">
      <alignment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8" fillId="0" borderId="8" xfId="0" applyFont="1" applyBorder="1" applyAlignment="1">
      <alignment shrinkToFit="1"/>
    </xf>
    <xf numFmtId="0" fontId="8" fillId="0" borderId="5" xfId="0" applyFont="1" applyBorder="1" applyAlignment="1">
      <alignment shrinkToFit="1"/>
    </xf>
    <xf numFmtId="0" fontId="10" fillId="0" borderId="10" xfId="1" applyFont="1" applyBorder="1" applyAlignment="1">
      <alignment horizontal="center" vertical="center"/>
    </xf>
    <xf numFmtId="0" fontId="10" fillId="0" borderId="5" xfId="1" applyFont="1" applyBorder="1" applyAlignment="1">
      <alignment vertical="center"/>
    </xf>
    <xf numFmtId="0" fontId="10" fillId="0" borderId="5" xfId="5" applyFont="1" applyBorder="1">
      <alignment vertical="center"/>
    </xf>
    <xf numFmtId="0" fontId="10" fillId="0" borderId="1" xfId="1" applyFont="1" applyBorder="1" applyAlignment="1">
      <alignment horizontal="center" vertical="center" shrinkToFit="1"/>
    </xf>
    <xf numFmtId="49" fontId="10" fillId="0" borderId="1" xfId="1" applyNumberFormat="1" applyFont="1" applyBorder="1" applyAlignment="1">
      <alignment horizontal="center" vertical="center" shrinkToFit="1"/>
    </xf>
    <xf numFmtId="0" fontId="10" fillId="0" borderId="2" xfId="6" applyFont="1" applyBorder="1" applyAlignment="1">
      <alignment horizontal="left" vertical="center" shrinkToFit="1"/>
    </xf>
    <xf numFmtId="49" fontId="10" fillId="0" borderId="2" xfId="5" applyNumberFormat="1" applyFont="1" applyBorder="1" applyAlignment="1">
      <alignment horizontal="left" shrinkToFit="1"/>
    </xf>
    <xf numFmtId="0" fontId="10" fillId="0" borderId="2" xfId="1" applyFont="1" applyBorder="1" applyAlignment="1">
      <alignment vertical="center" shrinkToFit="1"/>
    </xf>
    <xf numFmtId="0" fontId="9" fillId="0" borderId="2" xfId="1" applyFont="1" applyBorder="1" applyAlignment="1">
      <alignment vertical="center" shrinkToFit="1"/>
    </xf>
    <xf numFmtId="0" fontId="10" fillId="0" borderId="2" xfId="3" applyFont="1" applyBorder="1" applyAlignment="1">
      <alignment vertical="center" shrinkToFit="1"/>
    </xf>
    <xf numFmtId="49" fontId="10" fillId="0" borderId="2" xfId="1" applyNumberFormat="1" applyFont="1" applyBorder="1" applyAlignment="1">
      <alignment vertical="center" shrinkToFit="1"/>
    </xf>
    <xf numFmtId="0" fontId="12" fillId="0" borderId="0" xfId="0" applyFont="1">
      <alignment vertical="center"/>
    </xf>
    <xf numFmtId="0" fontId="13" fillId="0" borderId="0" xfId="0" applyFont="1">
      <alignment vertical="center"/>
    </xf>
    <xf numFmtId="0" fontId="12" fillId="0" borderId="0" xfId="0" applyFont="1" applyAlignment="1">
      <alignment horizontal="center" vertical="center"/>
    </xf>
    <xf numFmtId="0" fontId="10" fillId="0" borderId="11" xfId="0" applyFont="1" applyBorder="1" applyAlignment="1">
      <alignment horizontal="center" vertical="center"/>
    </xf>
    <xf numFmtId="176" fontId="10" fillId="0" borderId="1" xfId="2" applyNumberFormat="1" applyFont="1" applyBorder="1" applyAlignment="1" applyProtection="1">
      <alignment horizontal="center" vertical="center"/>
    </xf>
    <xf numFmtId="0" fontId="12" fillId="0" borderId="9" xfId="0" applyFont="1" applyBorder="1" applyAlignment="1">
      <alignment vertical="center" shrinkToFit="1"/>
    </xf>
    <xf numFmtId="38" fontId="12" fillId="0" borderId="20" xfId="7" applyFont="1" applyBorder="1" applyAlignment="1" applyProtection="1">
      <alignment vertical="center" shrinkToFit="1"/>
    </xf>
    <xf numFmtId="182" fontId="19" fillId="4" borderId="21" xfId="0" applyNumberFormat="1" applyFont="1" applyFill="1" applyBorder="1" applyAlignment="1">
      <alignment horizontal="center" vertical="center" shrinkToFit="1"/>
    </xf>
    <xf numFmtId="0" fontId="19" fillId="4" borderId="21" xfId="0" applyFont="1" applyFill="1" applyBorder="1" applyAlignment="1">
      <alignment horizontal="center" vertical="center" shrinkToFit="1"/>
    </xf>
    <xf numFmtId="181" fontId="12" fillId="0" borderId="0" xfId="0" applyNumberFormat="1" applyFont="1" applyAlignment="1">
      <alignment vertical="center" shrinkToFit="1"/>
    </xf>
    <xf numFmtId="0" fontId="12" fillId="0" borderId="0" xfId="0" applyFont="1" applyAlignment="1">
      <alignment vertical="center" shrinkToFit="1"/>
    </xf>
    <xf numFmtId="0" fontId="12" fillId="0" borderId="9" xfId="0" applyFont="1" applyBorder="1">
      <alignment vertical="center"/>
    </xf>
    <xf numFmtId="38" fontId="12" fillId="0" borderId="9" xfId="7" applyFont="1" applyBorder="1" applyAlignment="1" applyProtection="1">
      <alignment vertical="center" shrinkToFit="1"/>
    </xf>
    <xf numFmtId="182" fontId="12" fillId="0" borderId="0" xfId="0" applyNumberFormat="1" applyFont="1" applyAlignment="1">
      <alignment vertical="center" shrinkToFit="1"/>
    </xf>
    <xf numFmtId="0" fontId="12" fillId="6" borderId="0" xfId="0" applyFont="1" applyFill="1">
      <alignment vertical="center"/>
    </xf>
    <xf numFmtId="0" fontId="12" fillId="6" borderId="0" xfId="0" applyFont="1" applyFill="1" applyAlignment="1">
      <alignment horizontal="center" vertical="center"/>
    </xf>
    <xf numFmtId="0" fontId="13" fillId="6" borderId="0" xfId="0" applyFont="1" applyFill="1">
      <alignment vertical="center"/>
    </xf>
    <xf numFmtId="181" fontId="19" fillId="4" borderId="21" xfId="0" applyNumberFormat="1" applyFont="1" applyFill="1" applyBorder="1" applyAlignment="1">
      <alignment horizontal="distributed" vertical="center" shrinkToFit="1"/>
    </xf>
    <xf numFmtId="181" fontId="19" fillId="3" borderId="21" xfId="0" applyNumberFormat="1" applyFont="1" applyFill="1" applyBorder="1" applyAlignment="1">
      <alignment horizontal="distributed" vertical="center" shrinkToFit="1"/>
    </xf>
    <xf numFmtId="0" fontId="8" fillId="0" borderId="5" xfId="0" applyFont="1" applyBorder="1" applyAlignment="1"/>
    <xf numFmtId="0" fontId="16" fillId="6" borderId="15" xfId="0" applyFont="1" applyFill="1" applyBorder="1">
      <alignment vertical="center"/>
    </xf>
    <xf numFmtId="0" fontId="10" fillId="0" borderId="0" xfId="0" applyFont="1">
      <alignment vertical="center"/>
    </xf>
    <xf numFmtId="0" fontId="10" fillId="0" borderId="0" xfId="1" applyFont="1" applyAlignment="1">
      <alignment vertical="center"/>
    </xf>
    <xf numFmtId="176" fontId="10" fillId="0" borderId="0" xfId="1" applyNumberFormat="1" applyFont="1" applyAlignment="1">
      <alignment vertical="center"/>
    </xf>
    <xf numFmtId="0" fontId="10" fillId="6" borderId="0" xfId="0" applyFont="1" applyFill="1">
      <alignment vertical="center"/>
    </xf>
    <xf numFmtId="184" fontId="14" fillId="6" borderId="0" xfId="1" applyNumberFormat="1" applyFont="1" applyFill="1" applyAlignment="1">
      <alignment vertical="center" shrinkToFit="1"/>
    </xf>
    <xf numFmtId="176" fontId="15" fillId="0" borderId="0" xfId="1" applyNumberFormat="1" applyFont="1" applyAlignment="1">
      <alignment vertical="center"/>
    </xf>
    <xf numFmtId="0" fontId="15" fillId="0" borderId="0" xfId="1" applyFont="1" applyAlignment="1">
      <alignment vertical="center"/>
    </xf>
    <xf numFmtId="0" fontId="16" fillId="2" borderId="11" xfId="0" applyFont="1" applyFill="1" applyBorder="1" applyAlignment="1">
      <alignment horizontal="center" vertical="center"/>
    </xf>
    <xf numFmtId="0" fontId="13" fillId="0" borderId="0" xfId="1" applyFont="1" applyAlignment="1">
      <alignment vertical="center"/>
    </xf>
    <xf numFmtId="0" fontId="32" fillId="6" borderId="0" xfId="0" applyFont="1" applyFill="1" applyAlignment="1"/>
    <xf numFmtId="0" fontId="25" fillId="0" borderId="2" xfId="1" applyFont="1" applyBorder="1" applyAlignment="1">
      <alignment vertical="center" shrinkToFit="1"/>
    </xf>
    <xf numFmtId="0" fontId="8" fillId="0" borderId="2" xfId="6" applyFont="1" applyBorder="1" applyAlignment="1">
      <alignment horizontal="left" vertical="center" shrinkToFit="1"/>
    </xf>
    <xf numFmtId="0" fontId="8" fillId="0" borderId="2" xfId="0" applyFont="1" applyBorder="1" applyAlignment="1">
      <alignment horizontal="left"/>
    </xf>
    <xf numFmtId="0" fontId="8" fillId="0" borderId="2" xfId="3" applyFont="1" applyBorder="1" applyAlignment="1">
      <alignment horizontal="left" vertical="center" shrinkToFit="1"/>
    </xf>
    <xf numFmtId="0" fontId="8" fillId="0" borderId="2" xfId="0" applyFont="1" applyBorder="1" applyAlignment="1">
      <alignment shrinkToFit="1"/>
    </xf>
    <xf numFmtId="0" fontId="8" fillId="0" borderId="29" xfId="6" applyFont="1" applyBorder="1" applyAlignment="1">
      <alignment horizontal="left" vertical="center" shrinkToFit="1"/>
    </xf>
    <xf numFmtId="0" fontId="8" fillId="0" borderId="5" xfId="6" applyFont="1" applyBorder="1" applyAlignment="1">
      <alignment shrinkToFit="1"/>
    </xf>
    <xf numFmtId="0" fontId="8" fillId="0" borderId="30" xfId="6" applyFont="1" applyBorder="1" applyAlignment="1">
      <alignment horizontal="left" vertical="center" shrinkToFit="1"/>
    </xf>
    <xf numFmtId="0" fontId="8" fillId="0" borderId="31" xfId="6" applyFont="1" applyBorder="1" applyAlignment="1">
      <alignment horizontal="left" vertical="center" shrinkToFit="1"/>
    </xf>
    <xf numFmtId="0" fontId="8" fillId="0" borderId="26" xfId="0" applyFont="1" applyBorder="1" applyAlignment="1"/>
    <xf numFmtId="0" fontId="8" fillId="0" borderId="26" xfId="6" applyFont="1" applyBorder="1" applyAlignment="1">
      <alignment shrinkToFit="1"/>
    </xf>
    <xf numFmtId="0" fontId="8" fillId="0" borderId="26" xfId="0" applyFont="1" applyBorder="1" applyAlignment="1">
      <alignment shrinkToFit="1"/>
    </xf>
    <xf numFmtId="0" fontId="23" fillId="0" borderId="25" xfId="5" applyFont="1" applyBorder="1" applyAlignment="1">
      <alignment vertical="center" shrinkToFit="1"/>
    </xf>
    <xf numFmtId="40" fontId="8" fillId="0" borderId="2" xfId="4" applyNumberFormat="1" applyFont="1" applyBorder="1" applyAlignment="1">
      <alignment horizontal="left" vertical="center"/>
    </xf>
    <xf numFmtId="0" fontId="10" fillId="6" borderId="0" xfId="1" applyFont="1" applyFill="1" applyAlignment="1">
      <alignment vertical="center" shrinkToFit="1"/>
    </xf>
    <xf numFmtId="0" fontId="10" fillId="0" borderId="0" xfId="1" applyFont="1" applyAlignment="1">
      <alignment vertical="center" shrinkToFit="1"/>
    </xf>
    <xf numFmtId="0" fontId="13" fillId="6" borderId="0" xfId="0" applyFont="1" applyFill="1" applyProtection="1">
      <alignment vertical="center"/>
      <protection locked="0"/>
    </xf>
    <xf numFmtId="0" fontId="10" fillId="6" borderId="0" xfId="0" applyFont="1" applyFill="1" applyProtection="1">
      <alignment vertical="center"/>
      <protection locked="0"/>
    </xf>
    <xf numFmtId="0" fontId="32" fillId="6" borderId="0" xfId="0" applyFont="1" applyFill="1" applyProtection="1">
      <alignment vertical="center"/>
      <protection locked="0"/>
    </xf>
    <xf numFmtId="0" fontId="31" fillId="6" borderId="0" xfId="0" applyFont="1" applyFill="1" applyProtection="1">
      <alignment vertical="center"/>
      <protection locked="0"/>
    </xf>
    <xf numFmtId="182" fontId="12" fillId="6" borderId="0" xfId="0" applyNumberFormat="1" applyFont="1" applyFill="1">
      <alignment vertical="center"/>
    </xf>
    <xf numFmtId="0" fontId="12" fillId="6" borderId="9" xfId="0" applyFont="1" applyFill="1" applyBorder="1">
      <alignment vertical="center"/>
    </xf>
    <xf numFmtId="0" fontId="12" fillId="6" borderId="9" xfId="0" applyFont="1" applyFill="1" applyBorder="1" applyAlignment="1">
      <alignment vertical="center" shrinkToFit="1"/>
    </xf>
    <xf numFmtId="38" fontId="12" fillId="6" borderId="9" xfId="7" applyFont="1" applyFill="1" applyBorder="1" applyAlignment="1" applyProtection="1">
      <alignment vertical="center" shrinkToFit="1"/>
    </xf>
    <xf numFmtId="182" fontId="19" fillId="6" borderId="0" xfId="0" applyNumberFormat="1" applyFont="1" applyFill="1" applyAlignment="1">
      <alignment horizontal="center" vertical="center" shrinkToFit="1"/>
    </xf>
    <xf numFmtId="182" fontId="12" fillId="6" borderId="0" xfId="0" applyNumberFormat="1" applyFont="1" applyFill="1" applyAlignment="1">
      <alignment vertical="center" shrinkToFit="1"/>
    </xf>
    <xf numFmtId="181" fontId="12" fillId="6" borderId="0" xfId="0" applyNumberFormat="1" applyFont="1" applyFill="1" applyAlignment="1">
      <alignment vertical="center" shrinkToFit="1"/>
    </xf>
    <xf numFmtId="0" fontId="12" fillId="6" borderId="0" xfId="0" applyFont="1" applyFill="1" applyAlignment="1">
      <alignment vertical="center" shrinkToFit="1"/>
    </xf>
    <xf numFmtId="0" fontId="12" fillId="6" borderId="38" xfId="0" applyFont="1" applyFill="1" applyBorder="1" applyAlignment="1">
      <alignment horizontal="center" vertical="center" shrinkToFit="1"/>
    </xf>
    <xf numFmtId="0" fontId="12" fillId="6" borderId="22" xfId="0" applyFont="1" applyFill="1" applyBorder="1" applyAlignment="1">
      <alignment vertical="center" shrinkToFit="1"/>
    </xf>
    <xf numFmtId="0" fontId="12" fillId="6" borderId="9" xfId="0" applyFont="1" applyFill="1" applyBorder="1" applyAlignment="1">
      <alignment horizontal="center" vertical="center" shrinkToFit="1"/>
    </xf>
    <xf numFmtId="0" fontId="12" fillId="6" borderId="40" xfId="0" applyFont="1" applyFill="1" applyBorder="1" applyAlignment="1">
      <alignment horizontal="center" vertical="center" shrinkToFit="1"/>
    </xf>
    <xf numFmtId="0" fontId="12" fillId="6" borderId="19" xfId="0" applyFont="1" applyFill="1" applyBorder="1" applyAlignment="1">
      <alignment vertical="center" shrinkToFit="1"/>
    </xf>
    <xf numFmtId="0" fontId="12" fillId="6" borderId="41" xfId="0" applyFont="1" applyFill="1" applyBorder="1" applyAlignment="1">
      <alignment horizontal="center" vertical="center" shrinkToFit="1"/>
    </xf>
    <xf numFmtId="0" fontId="27" fillId="6" borderId="0" xfId="0" applyFont="1" applyFill="1" applyAlignment="1">
      <alignment horizontal="center" vertical="center" shrinkToFit="1"/>
    </xf>
    <xf numFmtId="0" fontId="14" fillId="6" borderId="15" xfId="0" applyFont="1" applyFill="1" applyBorder="1" applyAlignment="1">
      <alignment horizontal="center" vertical="center" shrinkToFit="1"/>
    </xf>
    <xf numFmtId="180" fontId="13" fillId="6" borderId="0" xfId="0" applyNumberFormat="1" applyFont="1" applyFill="1" applyAlignment="1">
      <alignment horizontal="center"/>
    </xf>
    <xf numFmtId="22" fontId="33" fillId="6" borderId="0" xfId="0" applyNumberFormat="1" applyFont="1" applyFill="1" applyAlignment="1">
      <alignment horizontal="center" vertical="center" shrinkToFit="1"/>
    </xf>
    <xf numFmtId="0" fontId="14" fillId="6" borderId="0" xfId="0" applyFont="1" applyFill="1" applyAlignment="1">
      <alignment horizontal="center" vertical="center"/>
    </xf>
    <xf numFmtId="0" fontId="16" fillId="6" borderId="0" xfId="0" applyFont="1" applyFill="1">
      <alignment vertical="center"/>
    </xf>
    <xf numFmtId="0" fontId="28" fillId="6" borderId="0" xfId="0" applyFont="1" applyFill="1" applyAlignment="1">
      <alignment horizontal="left" wrapText="1"/>
    </xf>
    <xf numFmtId="0" fontId="29" fillId="6" borderId="0" xfId="0" applyFont="1" applyFill="1" applyAlignment="1" applyProtection="1">
      <alignment horizontal="left" vertical="center" wrapText="1"/>
      <protection locked="0"/>
    </xf>
    <xf numFmtId="38" fontId="16" fillId="6" borderId="0" xfId="7" applyFont="1" applyFill="1" applyBorder="1" applyAlignment="1" applyProtection="1">
      <alignment horizontal="right" vertical="center" shrinkToFit="1"/>
    </xf>
    <xf numFmtId="177" fontId="14" fillId="6" borderId="0" xfId="0" applyNumberFormat="1" applyFont="1" applyFill="1" applyAlignment="1" applyProtection="1">
      <alignment horizontal="center" vertical="center"/>
      <protection locked="0"/>
    </xf>
    <xf numFmtId="0" fontId="14" fillId="6" borderId="0" xfId="0" applyFont="1" applyFill="1" applyAlignment="1" applyProtection="1">
      <alignment horizontal="center" vertical="center"/>
      <protection locked="0"/>
    </xf>
    <xf numFmtId="179" fontId="34" fillId="6" borderId="0" xfId="1" applyNumberFormat="1" applyFont="1" applyFill="1" applyAlignment="1">
      <alignment horizontal="left" vertical="center" shrinkToFit="1"/>
    </xf>
    <xf numFmtId="0" fontId="35" fillId="6" borderId="0" xfId="0" applyFont="1" applyFill="1">
      <alignment vertical="center"/>
    </xf>
    <xf numFmtId="178" fontId="12" fillId="0" borderId="20" xfId="7" applyNumberFormat="1" applyFont="1" applyBorder="1" applyAlignment="1" applyProtection="1">
      <alignment vertical="center" shrinkToFit="1"/>
    </xf>
    <xf numFmtId="181" fontId="24" fillId="5" borderId="13" xfId="0" applyNumberFormat="1" applyFont="1" applyFill="1" applyBorder="1">
      <alignment vertical="center"/>
    </xf>
    <xf numFmtId="181" fontId="24" fillId="5" borderId="14" xfId="0" applyNumberFormat="1" applyFont="1" applyFill="1" applyBorder="1">
      <alignment vertical="center"/>
    </xf>
    <xf numFmtId="181" fontId="38" fillId="5" borderId="15" xfId="0" applyNumberFormat="1" applyFont="1" applyFill="1" applyBorder="1">
      <alignment vertical="center"/>
    </xf>
    <xf numFmtId="0" fontId="29" fillId="3" borderId="21" xfId="0" applyFont="1" applyFill="1" applyBorder="1" applyAlignment="1">
      <alignment horizontal="center" vertical="center" shrinkToFit="1"/>
    </xf>
    <xf numFmtId="0" fontId="29" fillId="4" borderId="21" xfId="0" applyFont="1" applyFill="1" applyBorder="1" applyAlignment="1">
      <alignment horizontal="center" vertical="center" shrinkToFit="1"/>
    </xf>
    <xf numFmtId="0" fontId="39" fillId="0" borderId="0" xfId="0" applyFont="1" applyAlignment="1">
      <alignment vertical="center" shrinkToFit="1"/>
    </xf>
    <xf numFmtId="22" fontId="12" fillId="6" borderId="0" xfId="0" applyNumberFormat="1" applyFont="1" applyFill="1">
      <alignment vertical="center"/>
    </xf>
    <xf numFmtId="14" fontId="12" fillId="6" borderId="0" xfId="0" applyNumberFormat="1" applyFont="1" applyFill="1">
      <alignment vertical="center"/>
    </xf>
    <xf numFmtId="38" fontId="12" fillId="0" borderId="0" xfId="7" applyFont="1" applyFill="1" applyAlignment="1">
      <alignment horizontal="center" vertical="center"/>
    </xf>
    <xf numFmtId="0" fontId="13" fillId="0" borderId="0" xfId="0" applyFont="1" applyAlignment="1">
      <alignment horizontal="center" vertical="center"/>
    </xf>
    <xf numFmtId="38" fontId="12" fillId="0" borderId="0" xfId="7" applyFont="1" applyFill="1">
      <alignment vertical="center"/>
    </xf>
    <xf numFmtId="38" fontId="13" fillId="0" borderId="0" xfId="7" applyFont="1" applyFill="1" applyAlignment="1">
      <alignment horizontal="left" vertical="center"/>
    </xf>
    <xf numFmtId="38" fontId="13" fillId="0" borderId="0" xfId="7" applyFont="1" applyFill="1">
      <alignment vertical="center"/>
    </xf>
    <xf numFmtId="185" fontId="12" fillId="0" borderId="0" xfId="0" applyNumberFormat="1" applyFont="1">
      <alignment vertical="center"/>
    </xf>
    <xf numFmtId="183" fontId="12" fillId="0" borderId="0" xfId="7" applyNumberFormat="1" applyFont="1" applyFill="1" applyAlignment="1">
      <alignment horizontal="center" vertical="center"/>
    </xf>
    <xf numFmtId="14" fontId="13" fillId="0" borderId="0" xfId="0" applyNumberFormat="1" applyFont="1">
      <alignment vertical="center"/>
    </xf>
    <xf numFmtId="180" fontId="13" fillId="0" borderId="0" xfId="0" applyNumberFormat="1" applyFont="1">
      <alignment vertical="center"/>
    </xf>
    <xf numFmtId="182" fontId="40" fillId="0" borderId="0" xfId="0" applyNumberFormat="1" applyFont="1" applyAlignment="1">
      <alignment horizontal="center" vertical="center"/>
    </xf>
    <xf numFmtId="183" fontId="12" fillId="0" borderId="0" xfId="0" applyNumberFormat="1" applyFont="1" applyAlignment="1">
      <alignment horizontal="center" vertical="center"/>
    </xf>
    <xf numFmtId="0" fontId="26" fillId="6" borderId="0" xfId="0" applyFont="1" applyFill="1" applyAlignment="1">
      <alignment horizontal="center" vertical="center"/>
    </xf>
    <xf numFmtId="187" fontId="26" fillId="6" borderId="0" xfId="0" applyNumberFormat="1" applyFont="1" applyFill="1" applyAlignment="1">
      <alignment horizontal="center" vertical="center" shrinkToFit="1"/>
    </xf>
    <xf numFmtId="186" fontId="26" fillId="6" borderId="0" xfId="0" applyNumberFormat="1" applyFont="1" applyFill="1" applyAlignment="1">
      <alignment horizontal="center" vertical="center" shrinkToFit="1"/>
    </xf>
    <xf numFmtId="0" fontId="26" fillId="0" borderId="0" xfId="0" applyFont="1" applyAlignment="1">
      <alignment horizontal="center" vertical="center"/>
    </xf>
    <xf numFmtId="182" fontId="12" fillId="0" borderId="0" xfId="0" applyNumberFormat="1" applyFont="1" applyAlignment="1">
      <alignment horizontal="center" vertical="center" shrinkToFit="1"/>
    </xf>
    <xf numFmtId="182" fontId="19" fillId="4" borderId="32" xfId="0" applyNumberFormat="1" applyFont="1" applyFill="1" applyBorder="1" applyAlignment="1">
      <alignment horizontal="center" vertical="center" shrinkToFit="1"/>
    </xf>
    <xf numFmtId="182" fontId="12" fillId="0" borderId="0" xfId="0" applyNumberFormat="1" applyFont="1" applyAlignment="1" applyProtection="1">
      <alignment horizontal="center" vertical="center" shrinkToFit="1"/>
      <protection locked="0"/>
    </xf>
    <xf numFmtId="2" fontId="12" fillId="0" borderId="0" xfId="0" applyNumberFormat="1" applyFont="1" applyAlignment="1">
      <alignment horizontal="center" vertical="center"/>
    </xf>
    <xf numFmtId="188" fontId="12" fillId="6" borderId="0" xfId="0" applyNumberFormat="1" applyFont="1" applyFill="1">
      <alignment vertical="center"/>
    </xf>
    <xf numFmtId="38" fontId="10" fillId="2" borderId="12" xfId="7" applyFont="1" applyFill="1" applyBorder="1" applyProtection="1">
      <alignment vertical="center"/>
      <protection locked="0"/>
    </xf>
    <xf numFmtId="38" fontId="10" fillId="2" borderId="12" xfId="7" applyFont="1" applyFill="1" applyBorder="1">
      <alignment vertical="center"/>
    </xf>
    <xf numFmtId="38" fontId="10" fillId="2" borderId="24" xfId="7" applyFont="1" applyFill="1" applyBorder="1" applyProtection="1">
      <alignment vertical="center"/>
      <protection locked="0"/>
    </xf>
    <xf numFmtId="38" fontId="10" fillId="2" borderId="28" xfId="7" applyFont="1" applyFill="1" applyBorder="1" applyProtection="1">
      <alignment vertical="center"/>
      <protection locked="0"/>
    </xf>
    <xf numFmtId="0" fontId="10" fillId="0" borderId="12" xfId="0" applyFont="1" applyBorder="1" applyAlignment="1">
      <alignment horizontal="center" vertical="center"/>
    </xf>
    <xf numFmtId="0" fontId="10" fillId="6" borderId="12" xfId="0" applyFont="1" applyFill="1" applyBorder="1" applyAlignment="1">
      <alignment horizontal="center" vertical="center"/>
    </xf>
    <xf numFmtId="0" fontId="10" fillId="6" borderId="24" xfId="0" applyFont="1" applyFill="1" applyBorder="1" applyAlignment="1">
      <alignment horizontal="center" vertical="center"/>
    </xf>
    <xf numFmtId="176" fontId="10" fillId="0" borderId="2" xfId="6" applyNumberFormat="1" applyFont="1" applyBorder="1" applyAlignment="1">
      <alignment horizontal="right" vertical="center" indent="1"/>
    </xf>
    <xf numFmtId="176" fontId="8" fillId="0" borderId="2" xfId="4" applyNumberFormat="1" applyFont="1" applyBorder="1" applyAlignment="1">
      <alignment horizontal="right" vertical="center" indent="1"/>
    </xf>
    <xf numFmtId="176" fontId="10" fillId="0" borderId="2" xfId="2" applyNumberFormat="1" applyFont="1" applyBorder="1" applyAlignment="1" applyProtection="1">
      <alignment horizontal="right" vertical="center" indent="1"/>
    </xf>
    <xf numFmtId="176" fontId="10" fillId="0" borderId="2" xfId="6" quotePrefix="1" applyNumberFormat="1" applyFont="1" applyBorder="1" applyAlignment="1">
      <alignment horizontal="right" vertical="center" indent="1"/>
    </xf>
    <xf numFmtId="176" fontId="10" fillId="0" borderId="2" xfId="4" applyNumberFormat="1" applyFont="1" applyBorder="1" applyAlignment="1">
      <alignment horizontal="right" vertical="center" indent="1"/>
    </xf>
    <xf numFmtId="176" fontId="10" fillId="0" borderId="2" xfId="2" quotePrefix="1" applyNumberFormat="1" applyFont="1" applyBorder="1" applyAlignment="1" applyProtection="1">
      <alignment horizontal="right" vertical="center" indent="1"/>
    </xf>
    <xf numFmtId="40" fontId="8" fillId="0" borderId="2" xfId="6" applyNumberFormat="1" applyFont="1" applyBorder="1" applyAlignment="1">
      <alignment horizontal="right" vertical="center" indent="1"/>
    </xf>
    <xf numFmtId="40" fontId="8" fillId="0" borderId="2" xfId="6" quotePrefix="1" applyNumberFormat="1" applyFont="1" applyBorder="1" applyAlignment="1">
      <alignment horizontal="right" vertical="center" indent="1"/>
    </xf>
    <xf numFmtId="40" fontId="8" fillId="0" borderId="2" xfId="4" applyNumberFormat="1" applyFont="1" applyBorder="1" applyAlignment="1">
      <alignment horizontal="right" vertical="center" indent="1"/>
    </xf>
    <xf numFmtId="176" fontId="23" fillId="0" borderId="27" xfId="2" applyNumberFormat="1" applyFont="1" applyBorder="1" applyAlignment="1" applyProtection="1">
      <alignment horizontal="right" vertical="center" indent="1" shrinkToFit="1"/>
    </xf>
    <xf numFmtId="176" fontId="23" fillId="0" borderId="27" xfId="2" quotePrefix="1" applyNumberFormat="1" applyFont="1" applyBorder="1" applyAlignment="1" applyProtection="1">
      <alignment horizontal="right" vertical="center" indent="1" shrinkToFit="1"/>
    </xf>
    <xf numFmtId="38" fontId="10" fillId="2" borderId="12" xfId="7" applyFont="1" applyFill="1" applyBorder="1" applyProtection="1">
      <alignment vertical="center"/>
    </xf>
    <xf numFmtId="0" fontId="27" fillId="6" borderId="0" xfId="0" applyFont="1" applyFill="1" applyAlignment="1">
      <alignment horizontal="center" vertical="center"/>
    </xf>
    <xf numFmtId="0" fontId="37" fillId="6" borderId="0" xfId="0" applyFont="1" applyFill="1" applyAlignment="1">
      <alignment horizontal="center" vertical="center" shrinkToFit="1"/>
    </xf>
    <xf numFmtId="0" fontId="28" fillId="6" borderId="0" xfId="1" applyFont="1" applyFill="1" applyAlignment="1">
      <alignment horizontal="right" vertical="center" shrinkToFit="1"/>
    </xf>
    <xf numFmtId="0" fontId="27" fillId="6" borderId="0" xfId="1" applyFont="1" applyFill="1" applyAlignment="1">
      <alignment horizontal="center" vertical="center" shrinkToFit="1"/>
    </xf>
    <xf numFmtId="0" fontId="34" fillId="6" borderId="0" xfId="1" applyFont="1" applyFill="1" applyAlignment="1">
      <alignment horizontal="center" vertical="center" shrinkToFit="1"/>
    </xf>
    <xf numFmtId="183" fontId="13" fillId="6" borderId="0" xfId="0" applyNumberFormat="1" applyFont="1" applyFill="1" applyAlignment="1">
      <alignment horizontal="center" vertical="center"/>
    </xf>
    <xf numFmtId="0" fontId="13" fillId="6" borderId="13" xfId="0" applyFont="1" applyFill="1" applyBorder="1" applyAlignment="1">
      <alignment horizontal="center" vertical="center"/>
    </xf>
    <xf numFmtId="0" fontId="13" fillId="6" borderId="14" xfId="0" applyFont="1" applyFill="1" applyBorder="1" applyAlignment="1">
      <alignment horizontal="center" vertical="center"/>
    </xf>
    <xf numFmtId="0" fontId="13" fillId="6" borderId="18" xfId="0" applyFont="1" applyFill="1" applyBorder="1" applyAlignment="1">
      <alignment horizontal="center" vertical="center"/>
    </xf>
    <xf numFmtId="0" fontId="13" fillId="6" borderId="1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4" fillId="0" borderId="43" xfId="0" applyFont="1" applyBorder="1" applyAlignment="1" applyProtection="1">
      <alignment horizontal="center" vertical="center" shrinkToFit="1"/>
      <protection locked="0"/>
    </xf>
    <xf numFmtId="0" fontId="14" fillId="0" borderId="17" xfId="0" applyFont="1" applyBorder="1" applyAlignment="1" applyProtection="1">
      <alignment horizontal="center" vertical="center" shrinkToFit="1"/>
      <protection locked="0"/>
    </xf>
    <xf numFmtId="0" fontId="14" fillId="0" borderId="44" xfId="0" applyFont="1" applyBorder="1" applyAlignment="1" applyProtection="1">
      <alignment horizontal="center" vertical="center" shrinkToFit="1"/>
      <protection locked="0"/>
    </xf>
    <xf numFmtId="0" fontId="14" fillId="0" borderId="16" xfId="0" applyFont="1" applyBorder="1" applyAlignment="1" applyProtection="1">
      <alignment horizontal="center" vertical="center" shrinkToFit="1"/>
      <protection locked="0"/>
    </xf>
    <xf numFmtId="0" fontId="14" fillId="0" borderId="14" xfId="0" applyFont="1" applyBorder="1" applyAlignment="1" applyProtection="1">
      <alignment horizontal="center" vertical="center" shrinkToFit="1"/>
      <protection locked="0"/>
    </xf>
    <xf numFmtId="0" fontId="14" fillId="0" borderId="15" xfId="0" applyFont="1" applyBorder="1" applyAlignment="1" applyProtection="1">
      <alignment horizontal="center" vertical="center" shrinkToFit="1"/>
      <protection locked="0"/>
    </xf>
    <xf numFmtId="0" fontId="14" fillId="0" borderId="45" xfId="0" applyFont="1" applyBorder="1" applyAlignment="1" applyProtection="1">
      <alignment horizontal="center" vertical="center" shrinkToFit="1"/>
      <protection locked="0"/>
    </xf>
    <xf numFmtId="0" fontId="14" fillId="0" borderId="19" xfId="0" applyFont="1" applyBorder="1" applyAlignment="1" applyProtection="1">
      <alignment horizontal="center" vertical="center" shrinkToFit="1"/>
      <protection locked="0"/>
    </xf>
    <xf numFmtId="0" fontId="14" fillId="0" borderId="46" xfId="0" applyFont="1" applyBorder="1" applyAlignment="1" applyProtection="1">
      <alignment horizontal="center" vertical="center" shrinkToFit="1"/>
      <protection locked="0"/>
    </xf>
    <xf numFmtId="0" fontId="17" fillId="6" borderId="0" xfId="0" applyFont="1" applyFill="1" applyAlignment="1">
      <alignment horizontal="center" vertical="top" wrapText="1"/>
    </xf>
    <xf numFmtId="22" fontId="33" fillId="6" borderId="19" xfId="0" applyNumberFormat="1" applyFont="1" applyFill="1" applyBorder="1" applyAlignment="1">
      <alignment horizontal="center" vertical="center" shrinkToFit="1"/>
    </xf>
    <xf numFmtId="0" fontId="14" fillId="6" borderId="0" xfId="0" applyFont="1" applyFill="1" applyAlignment="1">
      <alignment horizontal="left" vertical="center"/>
    </xf>
    <xf numFmtId="0" fontId="34" fillId="6" borderId="0" xfId="1" applyFont="1" applyFill="1" applyAlignment="1">
      <alignment horizontal="left" vertical="center" shrinkToFit="1"/>
    </xf>
    <xf numFmtId="0" fontId="35" fillId="0" borderId="0" xfId="0" applyFont="1">
      <alignment vertical="center"/>
    </xf>
    <xf numFmtId="38" fontId="34" fillId="6" borderId="0" xfId="1" applyNumberFormat="1" applyFont="1" applyFill="1" applyAlignment="1">
      <alignment horizontal="left" vertical="center" shrinkToFit="1"/>
    </xf>
    <xf numFmtId="0" fontId="36" fillId="6" borderId="0" xfId="0" applyFont="1" applyFill="1" applyAlignment="1">
      <alignment horizontal="left" vertical="center"/>
    </xf>
    <xf numFmtId="0" fontId="13" fillId="6" borderId="13" xfId="0" applyFont="1" applyFill="1" applyBorder="1" applyAlignment="1">
      <alignment horizontal="distributed" vertical="center" indent="2"/>
    </xf>
    <xf numFmtId="0" fontId="13" fillId="6" borderId="14" xfId="0" applyFont="1" applyFill="1" applyBorder="1" applyAlignment="1">
      <alignment horizontal="distributed" vertical="center" indent="2"/>
    </xf>
    <xf numFmtId="181" fontId="14" fillId="0" borderId="16" xfId="0" applyNumberFormat="1" applyFont="1" applyBorder="1" applyAlignment="1" applyProtection="1">
      <alignment horizontal="center" vertical="center" shrinkToFit="1"/>
      <protection locked="0"/>
    </xf>
    <xf numFmtId="181" fontId="14" fillId="0" borderId="14" xfId="0" applyNumberFormat="1" applyFont="1" applyBorder="1" applyAlignment="1" applyProtection="1">
      <alignment horizontal="center" vertical="center" shrinkToFit="1"/>
      <protection locked="0"/>
    </xf>
    <xf numFmtId="0" fontId="18" fillId="6" borderId="19" xfId="0" applyFont="1" applyFill="1" applyBorder="1" applyAlignment="1">
      <alignment horizontal="left" vertical="center"/>
    </xf>
    <xf numFmtId="0" fontId="12" fillId="6" borderId="0" xfId="0" applyFont="1" applyFill="1" applyAlignment="1">
      <alignment horizontal="distributed" vertical="center"/>
    </xf>
    <xf numFmtId="0" fontId="41" fillId="6" borderId="17" xfId="8" applyFont="1" applyFill="1" applyBorder="1" applyAlignment="1" applyProtection="1">
      <alignment horizontal="left" vertical="center" shrinkToFit="1"/>
      <protection locked="0"/>
    </xf>
    <xf numFmtId="178" fontId="14" fillId="6" borderId="14" xfId="0" applyNumberFormat="1" applyFont="1" applyFill="1" applyBorder="1" applyAlignment="1">
      <alignment horizontal="center" vertical="center"/>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177" fontId="14" fillId="0" borderId="16" xfId="0" applyNumberFormat="1" applyFont="1" applyBorder="1" applyAlignment="1" applyProtection="1">
      <alignment horizontal="center" vertical="center" shrinkToFit="1"/>
      <protection locked="0"/>
    </xf>
    <xf numFmtId="177" fontId="14" fillId="0" borderId="14" xfId="0" applyNumberFormat="1" applyFont="1" applyBorder="1" applyAlignment="1" applyProtection="1">
      <alignment horizontal="center" vertical="center" shrinkToFit="1"/>
      <protection locked="0"/>
    </xf>
    <xf numFmtId="177" fontId="14" fillId="0" borderId="15" xfId="0" applyNumberFormat="1" applyFont="1" applyBorder="1" applyAlignment="1" applyProtection="1">
      <alignment horizontal="center" vertical="center" shrinkToFit="1"/>
      <protection locked="0"/>
    </xf>
    <xf numFmtId="0" fontId="12" fillId="6" borderId="41" xfId="0" applyFont="1" applyFill="1" applyBorder="1" applyAlignment="1">
      <alignment horizontal="left" vertical="center" shrinkToFit="1"/>
    </xf>
    <xf numFmtId="38" fontId="16" fillId="6" borderId="41" xfId="7" applyFont="1" applyFill="1" applyBorder="1" applyAlignment="1" applyProtection="1">
      <alignment horizontal="right" vertical="center" indent="1" shrinkToFit="1"/>
    </xf>
    <xf numFmtId="0" fontId="16" fillId="6" borderId="41" xfId="0" applyFont="1" applyFill="1" applyBorder="1" applyAlignment="1">
      <alignment horizontal="center" vertical="center" shrinkToFit="1"/>
    </xf>
    <xf numFmtId="38" fontId="16" fillId="6" borderId="41" xfId="7" applyFont="1" applyFill="1" applyBorder="1" applyAlignment="1" applyProtection="1">
      <alignment horizontal="right" vertical="center" shrinkToFit="1"/>
    </xf>
    <xf numFmtId="38" fontId="16" fillId="6" borderId="42" xfId="7" applyFont="1" applyFill="1" applyBorder="1" applyAlignment="1" applyProtection="1">
      <alignment horizontal="right" vertical="center" shrinkToFit="1"/>
    </xf>
    <xf numFmtId="0" fontId="12" fillId="6" borderId="9" xfId="0" applyFont="1" applyFill="1" applyBorder="1" applyAlignment="1">
      <alignment horizontal="left" vertical="center" shrinkToFit="1"/>
    </xf>
    <xf numFmtId="38" fontId="16" fillId="6" borderId="9" xfId="7" applyFont="1" applyFill="1" applyBorder="1" applyAlignment="1" applyProtection="1">
      <alignment horizontal="right" vertical="center" indent="1" shrinkToFit="1"/>
    </xf>
    <xf numFmtId="38" fontId="16" fillId="6" borderId="9" xfId="7" applyFont="1" applyFill="1" applyBorder="1" applyAlignment="1" applyProtection="1">
      <alignment horizontal="right" vertical="center" shrinkToFit="1"/>
    </xf>
    <xf numFmtId="38" fontId="16" fillId="6" borderId="39" xfId="7" applyFont="1" applyFill="1" applyBorder="1" applyAlignment="1" applyProtection="1">
      <alignment horizontal="right" vertical="center" shrinkToFit="1"/>
    </xf>
    <xf numFmtId="0" fontId="28" fillId="6" borderId="33" xfId="0" applyFont="1" applyFill="1" applyBorder="1" applyAlignment="1">
      <alignment horizontal="left" shrinkToFit="1"/>
    </xf>
    <xf numFmtId="0" fontId="28" fillId="6" borderId="34" xfId="0" applyFont="1" applyFill="1" applyBorder="1" applyAlignment="1">
      <alignment horizontal="left" shrinkToFit="1"/>
    </xf>
    <xf numFmtId="0" fontId="28" fillId="6" borderId="35" xfId="0" applyFont="1" applyFill="1" applyBorder="1" applyAlignment="1">
      <alignment horizontal="left" shrinkToFit="1"/>
    </xf>
    <xf numFmtId="0" fontId="27" fillId="6" borderId="0" xfId="0" applyFont="1" applyFill="1" applyAlignment="1">
      <alignment horizontal="right" vertical="center" shrinkToFit="1"/>
    </xf>
    <xf numFmtId="0" fontId="29" fillId="6" borderId="36" xfId="0" applyFont="1" applyFill="1" applyBorder="1" applyAlignment="1" applyProtection="1">
      <alignment horizontal="left" vertical="center" shrinkToFit="1"/>
      <protection locked="0"/>
    </xf>
    <xf numFmtId="0" fontId="29" fillId="6" borderId="23" xfId="0" applyFont="1" applyFill="1" applyBorder="1" applyAlignment="1" applyProtection="1">
      <alignment horizontal="left" vertical="center" shrinkToFit="1"/>
      <protection locked="0"/>
    </xf>
    <xf numFmtId="0" fontId="29" fillId="6" borderId="37" xfId="0" applyFont="1" applyFill="1" applyBorder="1" applyAlignment="1" applyProtection="1">
      <alignment horizontal="left" vertical="center" shrinkToFit="1"/>
      <protection locked="0"/>
    </xf>
  </cellXfs>
  <cellStyles count="9">
    <cellStyle name="ハイパーリンク" xfId="8" builtinId="8"/>
    <cellStyle name="桁区切り" xfId="7" builtinId="6"/>
    <cellStyle name="桁区切り 2" xfId="2" xr:uid="{CDD5DDA2-46BF-48F3-832D-EA0E511503BB}"/>
    <cellStyle name="標準" xfId="0" builtinId="0"/>
    <cellStyle name="標準 2" xfId="1" xr:uid="{C9FA11FF-9320-4168-8578-DBCF57B95B54}"/>
    <cellStyle name="標準 4" xfId="5" xr:uid="{DE454240-E884-4C4D-8D05-7D1111EFBE90}"/>
    <cellStyle name="標準_３Ｔ　５０ﾗﾝｸﾍﾞｰｽ" xfId="6" xr:uid="{1E87272B-57E9-43FF-9D73-BF84152D1793}"/>
    <cellStyle name="標準_ｺｰﾄﾞ･重量" xfId="3" xr:uid="{DC56B032-8236-46C5-B59D-68504C328DE6}"/>
    <cellStyle name="標準_単価表50横 " xfId="4" xr:uid="{B27317E7-2DE3-4891-9AE4-1039CBF5D5D6}"/>
  </cellStyles>
  <dxfs count="20">
    <dxf>
      <font>
        <b/>
        <i val="0"/>
        <strike val="0"/>
        <color theme="0"/>
      </font>
      <fill>
        <patternFill>
          <bgColor rgb="FF0000CC"/>
        </patternFill>
      </fill>
    </dxf>
    <dxf>
      <font>
        <b/>
        <i val="0"/>
        <color theme="0"/>
      </font>
      <fill>
        <patternFill>
          <bgColor rgb="FFFF0000"/>
        </patternFill>
      </fill>
    </dxf>
    <dxf>
      <font>
        <b/>
        <i val="0"/>
        <color theme="0"/>
      </font>
      <fill>
        <patternFill>
          <bgColor rgb="FFFF0000"/>
        </patternFill>
      </fill>
    </dxf>
    <dxf>
      <font>
        <color rgb="FF0000CC"/>
      </font>
    </dxf>
    <dxf>
      <font>
        <color rgb="FFFF0000"/>
      </font>
    </dxf>
    <dxf>
      <fill>
        <patternFill>
          <bgColor rgb="FFFFFFCC"/>
        </patternFill>
      </fill>
    </dxf>
    <dxf>
      <fill>
        <patternFill>
          <bgColor rgb="FFFFFFCC"/>
        </patternFill>
      </fill>
    </dxf>
    <dxf>
      <font>
        <b/>
        <i val="0"/>
        <color theme="1"/>
      </font>
      <fill>
        <patternFill>
          <bgColor rgb="FFFFFFCC"/>
        </patternFill>
      </fill>
    </dxf>
    <dxf>
      <fill>
        <patternFill>
          <bgColor rgb="FFE7FFFF"/>
        </patternFill>
      </fill>
    </dxf>
    <dxf>
      <font>
        <b val="0"/>
        <i val="0"/>
        <strike val="0"/>
        <condense val="0"/>
        <extend val="0"/>
        <outline val="0"/>
        <shadow val="0"/>
        <u val="none"/>
        <vertAlign val="baseline"/>
        <sz val="10"/>
        <color auto="1"/>
        <name val="メイリオ"/>
        <family val="3"/>
        <charset val="128"/>
        <scheme val="none"/>
      </font>
      <fill>
        <patternFill patternType="solid">
          <fgColor indexed="64"/>
          <bgColor rgb="FFD9E1F2"/>
        </patternFill>
      </fill>
      <alignment horizontal="general" vertical="bottom" textRotation="0" wrapText="0" indent="0" justifyLastLine="0" shrinkToFit="1" readingOrder="0"/>
      <border diagonalUp="0" diagonalDown="0">
        <left style="dashed">
          <color indexed="64"/>
        </left>
        <right/>
        <top style="dashed">
          <color indexed="64"/>
        </top>
        <bottom style="dashed">
          <color indexed="64"/>
        </bottom>
        <vertical/>
        <horizontal/>
      </border>
      <protection locked="1" hidden="0"/>
    </dxf>
    <dxf>
      <font>
        <b val="0"/>
        <i val="0"/>
        <strike val="0"/>
        <condense val="0"/>
        <extend val="0"/>
        <outline val="0"/>
        <shadow val="0"/>
        <u val="none"/>
        <vertAlign val="baseline"/>
        <sz val="10"/>
        <color auto="1"/>
        <name val="メイリオ"/>
        <family val="3"/>
        <charset val="128"/>
        <scheme val="none"/>
      </font>
      <fill>
        <patternFill patternType="solid">
          <fgColor indexed="64"/>
          <bgColor rgb="FFD9E1F2"/>
        </patternFill>
      </fill>
      <alignment horizontal="general" vertical="bottom" textRotation="0" wrapText="0" indent="0" justifyLastLine="0" shrinkToFit="0" readingOrder="0"/>
      <border diagonalUp="0" diagonalDown="0">
        <left style="dashed">
          <color indexed="64"/>
        </left>
        <right/>
        <top style="dashed">
          <color indexed="64"/>
        </top>
        <bottom style="dashed">
          <color indexed="64"/>
        </bottom>
        <vertical/>
        <horizontal/>
      </border>
      <protection locked="1" hidden="0"/>
    </dxf>
    <dxf>
      <border outline="0">
        <right style="dashed">
          <color indexed="64"/>
        </right>
        <top style="thin">
          <color indexed="64"/>
        </top>
        <bottom style="dashed">
          <color indexed="64"/>
        </bottom>
      </border>
    </dxf>
    <dxf>
      <border outline="0">
        <bottom style="dashed">
          <color indexed="64"/>
        </bottom>
      </border>
    </dxf>
    <dxf>
      <font>
        <b val="0"/>
        <i val="0"/>
        <strike val="0"/>
        <condense val="0"/>
        <extend val="0"/>
        <outline val="0"/>
        <shadow val="0"/>
        <u val="none"/>
        <vertAlign val="baseline"/>
        <sz val="10"/>
        <color theme="1"/>
        <name val="メイリオ"/>
        <family val="3"/>
        <charset val="128"/>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メイリオ"/>
        <family val="3"/>
        <charset val="128"/>
        <scheme val="none"/>
      </font>
      <alignment horizontal="general" vertical="bottom" textRotation="0" wrapText="0" indent="0" justifyLastLine="0" shrinkToFit="1" readingOrder="0"/>
      <border diagonalUp="0" diagonalDown="0">
        <left style="dashed">
          <color indexed="64"/>
        </left>
        <right/>
        <top style="dashed">
          <color indexed="64"/>
        </top>
        <bottom style="dashed">
          <color indexed="64"/>
        </bottom>
        <vertical/>
        <horizontal/>
      </border>
      <protection locked="1" hidden="0"/>
    </dxf>
    <dxf>
      <font>
        <b val="0"/>
        <i val="0"/>
        <strike val="0"/>
        <condense val="0"/>
        <extend val="0"/>
        <outline val="0"/>
        <shadow val="0"/>
        <u val="none"/>
        <vertAlign val="baseline"/>
        <sz val="10"/>
        <color auto="1"/>
        <name val="メイリオ"/>
        <family val="3"/>
        <charset val="128"/>
        <scheme val="none"/>
      </font>
      <alignment horizontal="general" vertical="bottom" textRotation="0" wrapText="0" indent="0" justifyLastLine="0" shrinkToFit="0" readingOrder="0"/>
      <border diagonalUp="0" diagonalDown="0">
        <left style="dashed">
          <color indexed="64"/>
        </left>
        <right/>
        <top style="dashed">
          <color indexed="64"/>
        </top>
        <bottom style="dashed">
          <color indexed="64"/>
        </bottom>
        <vertical/>
        <horizontal/>
      </border>
      <protection locked="1" hidden="0"/>
    </dxf>
    <dxf>
      <border outline="0">
        <right style="dashed">
          <color indexed="64"/>
        </right>
        <top style="thin">
          <color indexed="64"/>
        </top>
        <bottom style="dashed">
          <color indexed="64"/>
        </bottom>
      </border>
    </dxf>
    <dxf>
      <font>
        <b val="0"/>
        <i val="0"/>
        <strike val="0"/>
        <condense val="0"/>
        <extend val="0"/>
        <outline val="0"/>
        <shadow val="0"/>
        <u val="none"/>
        <vertAlign val="baseline"/>
        <sz val="10"/>
        <color auto="1"/>
        <name val="メイリオ"/>
        <family val="3"/>
        <charset val="128"/>
        <scheme val="none"/>
      </font>
      <alignment horizontal="general" vertical="bottom" textRotation="0" wrapText="0" indent="0" justifyLastLine="0" shrinkToFit="0" readingOrder="0"/>
      <protection locked="1" hidden="0"/>
    </dxf>
    <dxf>
      <border outline="0">
        <bottom style="dashed">
          <color indexed="64"/>
        </bottom>
      </border>
    </dxf>
    <dxf>
      <font>
        <b val="0"/>
        <i val="0"/>
        <strike val="0"/>
        <condense val="0"/>
        <extend val="0"/>
        <outline val="0"/>
        <shadow val="0"/>
        <u val="none"/>
        <vertAlign val="baseline"/>
        <sz val="10"/>
        <color theme="1"/>
        <name val="メイリオ"/>
        <family val="3"/>
        <charset val="128"/>
        <scheme val="none"/>
      </font>
      <alignment horizontal="center" vertical="center" textRotation="0" wrapText="0" indent="0" justifyLastLine="0" shrinkToFit="0" readingOrder="0"/>
      <protection locked="1" hidden="0"/>
    </dxf>
  </dxfs>
  <tableStyles count="0" defaultTableStyle="TableStyleMedium2" defaultPivotStyle="PivotStyleLight16"/>
  <colors>
    <mruColors>
      <color rgb="FFE7FFFF"/>
      <color rgb="FFFFFFCC"/>
      <color rgb="FFCCFFFF"/>
      <color rgb="FF0000CC"/>
      <color rgb="FFD9E1F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27215</xdr:colOff>
      <xdr:row>3</xdr:row>
      <xdr:rowOff>85971</xdr:rowOff>
    </xdr:from>
    <xdr:to>
      <xdr:col>1</xdr:col>
      <xdr:colOff>2151290</xdr:colOff>
      <xdr:row>28</xdr:row>
      <xdr:rowOff>244928</xdr:rowOff>
    </xdr:to>
    <mc:AlternateContent xmlns:mc="http://schemas.openxmlformats.org/markup-compatibility/2006" xmlns:sle15="http://schemas.microsoft.com/office/drawing/2012/slicer">
      <mc:Choice Requires="sle15">
        <xdr:graphicFrame macro="">
          <xdr:nvGraphicFramePr>
            <xdr:cNvPr id="2" name="列1">
              <a:extLst>
                <a:ext uri="{FF2B5EF4-FFF2-40B4-BE49-F238E27FC236}">
                  <a16:creationId xmlns:a16="http://schemas.microsoft.com/office/drawing/2014/main" id="{90C2495D-E1F7-0162-8C60-2C0ABBA20875}"/>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列1"/>
            </a:graphicData>
          </a:graphic>
        </xdr:graphicFrame>
      </mc:Choice>
      <mc:Fallback xmlns="">
        <xdr:sp macro="" textlink="">
          <xdr:nvSpPr>
            <xdr:cNvPr id="0" name=""/>
            <xdr:cNvSpPr>
              <a:spLocks noTextEdit="1"/>
            </xdr:cNvSpPr>
          </xdr:nvSpPr>
          <xdr:spPr>
            <a:xfrm>
              <a:off x="27215" y="1038471"/>
              <a:ext cx="3394075" cy="6282171"/>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1</xdr:col>
      <xdr:colOff>2171246</xdr:colOff>
      <xdr:row>3</xdr:row>
      <xdr:rowOff>86837</xdr:rowOff>
    </xdr:from>
    <xdr:to>
      <xdr:col>4</xdr:col>
      <xdr:colOff>456746</xdr:colOff>
      <xdr:row>58</xdr:row>
      <xdr:rowOff>199572</xdr:rowOff>
    </xdr:to>
    <mc:AlternateContent xmlns:mc="http://schemas.openxmlformats.org/markup-compatibility/2006" xmlns:sle15="http://schemas.microsoft.com/office/drawing/2012/slicer">
      <mc:Choice Requires="sle15">
        <xdr:graphicFrame macro="">
          <xdr:nvGraphicFramePr>
            <xdr:cNvPr id="3" name="分類">
              <a:extLst>
                <a:ext uri="{FF2B5EF4-FFF2-40B4-BE49-F238E27FC236}">
                  <a16:creationId xmlns:a16="http://schemas.microsoft.com/office/drawing/2014/main" id="{A54527F7-7900-E731-042D-76A2B5BDA8F5}"/>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分類"/>
            </a:graphicData>
          </a:graphic>
        </xdr:graphicFrame>
      </mc:Choice>
      <mc:Fallback xmlns="">
        <xdr:sp macro="" textlink="">
          <xdr:nvSpPr>
            <xdr:cNvPr id="0" name=""/>
            <xdr:cNvSpPr>
              <a:spLocks noTextEdit="1"/>
            </xdr:cNvSpPr>
          </xdr:nvSpPr>
          <xdr:spPr>
            <a:xfrm>
              <a:off x="3441246" y="1039338"/>
              <a:ext cx="3683000" cy="12810466"/>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oneCell">
    <xdr:from>
      <xdr:col>1</xdr:col>
      <xdr:colOff>1800225</xdr:colOff>
      <xdr:row>2</xdr:row>
      <xdr:rowOff>18142</xdr:rowOff>
    </xdr:from>
    <xdr:to>
      <xdr:col>1</xdr:col>
      <xdr:colOff>2095541</xdr:colOff>
      <xdr:row>2</xdr:row>
      <xdr:rowOff>275353</xdr:rowOff>
    </xdr:to>
    <xdr:pic>
      <xdr:nvPicPr>
        <xdr:cNvPr id="5" name="図 4">
          <a:extLst>
            <a:ext uri="{FF2B5EF4-FFF2-40B4-BE49-F238E27FC236}">
              <a16:creationId xmlns:a16="http://schemas.microsoft.com/office/drawing/2014/main" id="{3FB3EA7C-CD12-E6E3-2ADB-3C5C7DBDBC23}"/>
            </a:ext>
          </a:extLst>
        </xdr:cNvPr>
        <xdr:cNvPicPr>
          <a:picLocks noChangeAspect="1"/>
        </xdr:cNvPicPr>
      </xdr:nvPicPr>
      <xdr:blipFill>
        <a:blip xmlns:r="http://schemas.openxmlformats.org/officeDocument/2006/relationships" r:embed="rId1"/>
        <a:stretch>
          <a:fillRect/>
        </a:stretch>
      </xdr:blipFill>
      <xdr:spPr>
        <a:xfrm>
          <a:off x="3070225" y="1923142"/>
          <a:ext cx="295316" cy="257211"/>
        </a:xfrm>
        <a:prstGeom prst="rect">
          <a:avLst/>
        </a:prstGeom>
        <a:ln>
          <a:solidFill>
            <a:schemeClr val="tx1"/>
          </a:solidFill>
        </a:ln>
      </xdr:spPr>
    </xdr:pic>
    <xdr:clientData/>
  </xdr:twoCellAnchor>
  <xdr:twoCellAnchor editAs="absolute">
    <xdr:from>
      <xdr:col>1</xdr:col>
      <xdr:colOff>1351644</xdr:colOff>
      <xdr:row>3</xdr:row>
      <xdr:rowOff>99786</xdr:rowOff>
    </xdr:from>
    <xdr:to>
      <xdr:col>1</xdr:col>
      <xdr:colOff>1759858</xdr:colOff>
      <xdr:row>4</xdr:row>
      <xdr:rowOff>63500</xdr:rowOff>
    </xdr:to>
    <xdr:sp macro="" textlink="">
      <xdr:nvSpPr>
        <xdr:cNvPr id="4" name="正方形/長方形 3">
          <a:extLst>
            <a:ext uri="{FF2B5EF4-FFF2-40B4-BE49-F238E27FC236}">
              <a16:creationId xmlns:a16="http://schemas.microsoft.com/office/drawing/2014/main" id="{DC070075-96E6-AA0A-3278-C99AD4B0BD4A}"/>
            </a:ext>
          </a:extLst>
        </xdr:cNvPr>
        <xdr:cNvSpPr>
          <a:spLocks noChangeAspect="1"/>
        </xdr:cNvSpPr>
      </xdr:nvSpPr>
      <xdr:spPr>
        <a:xfrm>
          <a:off x="2621644" y="1052286"/>
          <a:ext cx="408214" cy="208643"/>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xdr:col>
      <xdr:colOff>1179285</xdr:colOff>
      <xdr:row>3</xdr:row>
      <xdr:rowOff>104525</xdr:rowOff>
    </xdr:from>
    <xdr:to>
      <xdr:col>4</xdr:col>
      <xdr:colOff>172356</xdr:colOff>
      <xdr:row>4</xdr:row>
      <xdr:rowOff>68239</xdr:rowOff>
    </xdr:to>
    <xdr:sp macro="" textlink="">
      <xdr:nvSpPr>
        <xdr:cNvPr id="6" name="正方形/長方形 5">
          <a:extLst>
            <a:ext uri="{FF2B5EF4-FFF2-40B4-BE49-F238E27FC236}">
              <a16:creationId xmlns:a16="http://schemas.microsoft.com/office/drawing/2014/main" id="{E10B6025-2A28-4D09-A9C4-5720AB8A80AB}"/>
            </a:ext>
          </a:extLst>
        </xdr:cNvPr>
        <xdr:cNvSpPr>
          <a:spLocks noChangeAspect="1"/>
        </xdr:cNvSpPr>
      </xdr:nvSpPr>
      <xdr:spPr>
        <a:xfrm>
          <a:off x="6431642" y="1057025"/>
          <a:ext cx="408214" cy="208643"/>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列1" xr10:uid="{42B7FA2B-EBF5-4D13-9EBB-CC16D6218E93}" sourceName="①『品目』を選択">
  <extLst>
    <x:ext xmlns:x15="http://schemas.microsoft.com/office/spreadsheetml/2010/11/main" uri="{2F2917AC-EB37-4324-AD4E-5DD8C200BD13}">
      <x15:tableSlicerCache tableId="4"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分類" xr10:uid="{081B4AD5-1AD9-459A-8E3C-2C44F444B7A3}" sourceName="②『分類』を選択後　　③右の注文数を入力">
  <extLst>
    <x:ext xmlns:x15="http://schemas.microsoft.com/office/spreadsheetml/2010/11/main" uri="{2F2917AC-EB37-4324-AD4E-5DD8C200BD13}">
      <x15:tableSlicerCache tableId="4" column="2"/>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列1" xr10:uid="{F065C7B9-CE1D-4C0A-9C8A-B02B47D35772}" cache="スライサー_列1" caption="①『品目』を選択" rowHeight="257175"/>
  <slicer name="分類" xr10:uid="{625DC694-D3E6-4E0A-845F-DA3754EA01D3}" cache="スライサー_分類" caption="②『分類』を選択後　　③右の注文数を入力"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3F87721-7BC6-4FD4-8F71-0D242A7B3D3D}" name="テーブル4" displayName="テーブル4" ref="K4:L338" totalsRowShown="0" headerRowDxfId="19" dataDxfId="17" headerRowBorderDxfId="18" tableBorderDxfId="16">
  <autoFilter ref="K4:L338" xr:uid="{53F87721-7BC6-4FD4-8F71-0D242A7B3D3D}"/>
  <tableColumns count="2">
    <tableColumn id="1" xr3:uid="{715B32CB-8CAA-4271-BFAC-B956BBAD5104}" name="①『品目』を選択" dataDxfId="15"/>
    <tableColumn id="2" xr3:uid="{B4391A38-49D3-448B-A966-AAE4A7985D10}" name="②『分類』を選択後　　③右の注文数を入力" dataDxfId="14"/>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310DE7-DDED-48C4-82A0-4C6D64B499CF}" name="テーブル47" displayName="テーブル47" ref="F1:G335" totalsRowShown="0" headerRowDxfId="13" headerRowBorderDxfId="12" tableBorderDxfId="11">
  <autoFilter ref="F1:G335" xr:uid="{BD310DE7-DDED-48C4-82A0-4C6D64B499CF}"/>
  <tableColumns count="2">
    <tableColumn id="1" xr3:uid="{F4302E95-ECD5-4EDA-A792-DA0C419ECEA9}" name="品　目" dataDxfId="10"/>
    <tableColumn id="2" xr3:uid="{366736BB-43B9-45B2-BB9F-95701BBCFE80}" name="分類" dataDxfId="9"/>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order-am-atom@am-atom.jp" TargetMode="External"/><Relationship Id="rId1" Type="http://schemas.openxmlformats.org/officeDocument/2006/relationships/hyperlink" Target="mailto:order-am-atom@am-atom.jp"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4EE59-83EE-4475-B7F9-F82032C20E97}">
  <sheetPr codeName="Sheet2">
    <tabColor rgb="FFCCFFFF"/>
  </sheetPr>
  <dimension ref="A1:AZ1622"/>
  <sheetViews>
    <sheetView showZeros="0" tabSelected="1" topLeftCell="A79" zoomScale="105" zoomScaleNormal="105" workbookViewId="0">
      <selection activeCell="I94" sqref="I94"/>
    </sheetView>
  </sheetViews>
  <sheetFormatPr defaultRowHeight="16.5"/>
  <cols>
    <col min="1" max="1" width="16.625" style="42" customWidth="1"/>
    <col min="2" max="2" width="35.625" style="42" customWidth="1"/>
    <col min="3" max="3" width="16.625" style="42" customWidth="1"/>
    <col min="4" max="4" width="18.625" style="42" customWidth="1"/>
    <col min="5" max="5" width="7.625" style="42" customWidth="1"/>
    <col min="6" max="6" width="5.625" style="42" customWidth="1"/>
    <col min="7" max="7" width="35.625" style="67" customWidth="1"/>
    <col min="8" max="8" width="30.625" style="67" customWidth="1"/>
    <col min="9" max="9" width="9" style="42"/>
    <col min="10" max="10" width="11.625" style="122" customWidth="1"/>
    <col min="11" max="12" width="25.625" style="42" hidden="1" customWidth="1"/>
    <col min="13" max="13" width="12.625" style="43" hidden="1" customWidth="1"/>
    <col min="14" max="14" width="9.125" style="44" hidden="1" customWidth="1"/>
    <col min="15" max="15" width="9.125" style="43" hidden="1" customWidth="1"/>
    <col min="16" max="18" width="9" style="42" hidden="1" customWidth="1"/>
    <col min="19" max="26" width="9" style="45" customWidth="1"/>
    <col min="27" max="52" width="9" style="45"/>
    <col min="53" max="16384" width="9" style="42"/>
  </cols>
  <sheetData>
    <row r="1" spans="1:19" ht="24.95" customHeight="1">
      <c r="A1" s="148" t="s">
        <v>1000</v>
      </c>
      <c r="B1" s="148"/>
      <c r="C1" s="148"/>
      <c r="D1" s="148"/>
      <c r="E1" s="148"/>
      <c r="F1" s="37"/>
      <c r="G1" s="151" t="str">
        <f>IF(休業日!A314=0,"","*印の資材は取寄せ品（再リース）にて、納期等は別途でご連絡させて頂きます。")</f>
        <v>*印の資材は取寄せ品（再リース）にて、納期等は別途でご連絡させて頂きます。</v>
      </c>
      <c r="H1" s="151"/>
      <c r="I1" s="151"/>
      <c r="J1" s="119"/>
    </row>
    <row r="2" spans="1:19" ht="24.95" customHeight="1">
      <c r="A2" s="148" t="s">
        <v>898</v>
      </c>
      <c r="B2" s="148"/>
      <c r="C2" s="148"/>
      <c r="D2" s="148"/>
      <c r="E2" s="148"/>
      <c r="F2" s="37"/>
      <c r="G2" s="149" t="s">
        <v>897</v>
      </c>
      <c r="H2" s="149"/>
      <c r="I2" s="46">
        <f>休業日!T1</f>
        <v>0</v>
      </c>
      <c r="J2" s="119"/>
    </row>
    <row r="3" spans="1:19" ht="24.95" customHeight="1" thickBot="1">
      <c r="A3" s="147" t="s">
        <v>563</v>
      </c>
      <c r="B3" s="147"/>
      <c r="C3" s="147"/>
      <c r="D3" s="147"/>
      <c r="E3" s="147"/>
      <c r="G3" s="150" t="s">
        <v>788</v>
      </c>
      <c r="H3" s="150"/>
      <c r="I3" s="150"/>
      <c r="J3" s="119"/>
      <c r="K3" s="22"/>
      <c r="L3" s="22"/>
      <c r="P3" s="47" t="s">
        <v>982</v>
      </c>
      <c r="Q3" s="48" t="s">
        <v>540</v>
      </c>
    </row>
    <row r="4" spans="1:19" ht="20.100000000000001" customHeight="1">
      <c r="A4" s="37"/>
      <c r="B4" s="37"/>
      <c r="C4" s="37"/>
      <c r="D4" s="37"/>
      <c r="E4" s="37"/>
      <c r="F4" s="37"/>
      <c r="G4" s="13" t="s">
        <v>1</v>
      </c>
      <c r="H4" s="14" t="s">
        <v>819</v>
      </c>
      <c r="I4" s="49" t="s">
        <v>526</v>
      </c>
      <c r="J4" s="119"/>
      <c r="K4" s="6" t="s">
        <v>802</v>
      </c>
      <c r="L4" s="7" t="s">
        <v>812</v>
      </c>
      <c r="M4" s="1" t="s">
        <v>0</v>
      </c>
      <c r="N4" s="25" t="s">
        <v>3</v>
      </c>
      <c r="O4" s="10" t="s">
        <v>4</v>
      </c>
      <c r="P4" s="47" t="s">
        <v>983</v>
      </c>
      <c r="Q4" s="48" t="s">
        <v>539</v>
      </c>
    </row>
    <row r="5" spans="1:19" ht="20.100000000000001" customHeight="1">
      <c r="A5" s="68"/>
      <c r="B5" s="68"/>
      <c r="C5" s="68"/>
      <c r="D5" s="68"/>
      <c r="E5" s="68"/>
      <c r="F5" s="37"/>
      <c r="G5" s="15" t="s">
        <v>6</v>
      </c>
      <c r="H5" s="15" t="s">
        <v>7</v>
      </c>
      <c r="I5" s="128"/>
      <c r="J5" s="120">
        <v>50</v>
      </c>
      <c r="K5" s="4" t="s">
        <v>762</v>
      </c>
      <c r="L5" s="8" t="s">
        <v>778</v>
      </c>
      <c r="M5" s="3" t="s">
        <v>5</v>
      </c>
      <c r="N5" s="135">
        <v>11.7</v>
      </c>
      <c r="O5" s="11"/>
      <c r="P5" s="50"/>
      <c r="Q5" s="48" t="s">
        <v>541</v>
      </c>
      <c r="R5" s="42">
        <f>IF(G5="","",COUNTA(G$5:G5))</f>
        <v>1</v>
      </c>
      <c r="S5" s="45" t="str">
        <f>IF(I5&gt;0,ROW(),"")</f>
        <v/>
      </c>
    </row>
    <row r="6" spans="1:19" ht="20.100000000000001" customHeight="1">
      <c r="A6" s="68"/>
      <c r="B6" s="68"/>
      <c r="C6" s="68"/>
      <c r="D6" s="68"/>
      <c r="E6" s="68"/>
      <c r="F6" s="37"/>
      <c r="G6" s="15" t="s">
        <v>9</v>
      </c>
      <c r="H6" s="15" t="s">
        <v>10</v>
      </c>
      <c r="I6" s="128"/>
      <c r="J6" s="120">
        <v>50</v>
      </c>
      <c r="K6" s="4" t="s">
        <v>762</v>
      </c>
      <c r="L6" s="8" t="s">
        <v>778</v>
      </c>
      <c r="M6" s="3" t="s">
        <v>8</v>
      </c>
      <c r="N6" s="135">
        <v>6.2</v>
      </c>
      <c r="O6" s="11"/>
      <c r="S6" s="45" t="str">
        <f t="shared" ref="S6:S19" si="0">IF(I6&gt;0,ROW(),"")</f>
        <v/>
      </c>
    </row>
    <row r="7" spans="1:19" ht="20.100000000000001" customHeight="1">
      <c r="A7" s="69"/>
      <c r="B7" s="69"/>
      <c r="C7" s="69"/>
      <c r="D7" s="69"/>
      <c r="E7" s="69"/>
      <c r="F7" s="45"/>
      <c r="G7" s="15" t="s">
        <v>12</v>
      </c>
      <c r="H7" s="15" t="s">
        <v>13</v>
      </c>
      <c r="I7" s="128"/>
      <c r="J7" s="120">
        <v>50</v>
      </c>
      <c r="K7" s="4" t="s">
        <v>762</v>
      </c>
      <c r="L7" s="8" t="s">
        <v>778</v>
      </c>
      <c r="M7" s="3" t="s">
        <v>11</v>
      </c>
      <c r="N7" s="135">
        <v>4.8</v>
      </c>
      <c r="O7" s="11"/>
      <c r="R7" s="42">
        <v>100</v>
      </c>
      <c r="S7" s="45" t="str">
        <f t="shared" si="0"/>
        <v/>
      </c>
    </row>
    <row r="8" spans="1:19" ht="20.100000000000001" customHeight="1">
      <c r="A8" s="69"/>
      <c r="B8" s="69"/>
      <c r="C8" s="69"/>
      <c r="D8" s="69"/>
      <c r="E8" s="69"/>
      <c r="F8" s="45"/>
      <c r="G8" s="15" t="s">
        <v>15</v>
      </c>
      <c r="H8" s="15" t="s">
        <v>16</v>
      </c>
      <c r="I8" s="128"/>
      <c r="J8" s="120">
        <v>50</v>
      </c>
      <c r="K8" s="4" t="s">
        <v>762</v>
      </c>
      <c r="L8" s="8" t="s">
        <v>778</v>
      </c>
      <c r="M8" s="3" t="s">
        <v>14</v>
      </c>
      <c r="N8" s="135">
        <v>3.4</v>
      </c>
      <c r="O8" s="11"/>
      <c r="R8" s="42">
        <v>200</v>
      </c>
      <c r="S8" s="45" t="str">
        <f t="shared" si="0"/>
        <v/>
      </c>
    </row>
    <row r="9" spans="1:19" ht="20.100000000000001" customHeight="1">
      <c r="A9" s="69"/>
      <c r="B9" s="69"/>
      <c r="C9" s="69"/>
      <c r="D9" s="69"/>
      <c r="E9" s="69"/>
      <c r="F9" s="45"/>
      <c r="G9" s="15" t="s">
        <v>18</v>
      </c>
      <c r="H9" s="15" t="s">
        <v>19</v>
      </c>
      <c r="I9" s="128"/>
      <c r="J9" s="120">
        <v>50</v>
      </c>
      <c r="K9" s="4" t="s">
        <v>762</v>
      </c>
      <c r="L9" s="8" t="s">
        <v>778</v>
      </c>
      <c r="M9" s="3" t="s">
        <v>17</v>
      </c>
      <c r="N9" s="135">
        <v>2.1</v>
      </c>
      <c r="O9" s="11"/>
      <c r="R9" s="42">
        <v>300</v>
      </c>
      <c r="S9" s="45" t="str">
        <f t="shared" si="0"/>
        <v/>
      </c>
    </row>
    <row r="10" spans="1:19" ht="20.100000000000001" customHeight="1">
      <c r="A10" s="69"/>
      <c r="B10" s="69"/>
      <c r="C10" s="69"/>
      <c r="D10" s="69"/>
      <c r="E10" s="69"/>
      <c r="F10" s="45"/>
      <c r="G10" s="15" t="s">
        <v>21</v>
      </c>
      <c r="H10" s="15" t="s">
        <v>22</v>
      </c>
      <c r="I10" s="128"/>
      <c r="J10" s="120">
        <v>50</v>
      </c>
      <c r="K10" s="4" t="s">
        <v>762</v>
      </c>
      <c r="L10" s="8" t="s">
        <v>778</v>
      </c>
      <c r="M10" s="3" t="s">
        <v>20</v>
      </c>
      <c r="N10" s="135">
        <v>8.8000000000000007</v>
      </c>
      <c r="O10" s="11"/>
      <c r="R10" s="42">
        <v>400</v>
      </c>
      <c r="S10" s="45" t="str">
        <f t="shared" si="0"/>
        <v/>
      </c>
    </row>
    <row r="11" spans="1:19" ht="20.100000000000001" customHeight="1">
      <c r="A11" s="69"/>
      <c r="B11" s="69"/>
      <c r="C11" s="69"/>
      <c r="D11" s="69"/>
      <c r="E11" s="69"/>
      <c r="F11" s="45"/>
      <c r="G11" s="15" t="s">
        <v>792</v>
      </c>
      <c r="H11" s="15" t="s">
        <v>24</v>
      </c>
      <c r="I11" s="128"/>
      <c r="J11" s="120">
        <v>50</v>
      </c>
      <c r="K11" s="4" t="s">
        <v>762</v>
      </c>
      <c r="L11" s="8" t="s">
        <v>778</v>
      </c>
      <c r="M11" s="3" t="s">
        <v>23</v>
      </c>
      <c r="N11" s="135">
        <v>4.9000000000000004</v>
      </c>
      <c r="O11" s="11"/>
      <c r="R11" s="42">
        <v>500</v>
      </c>
      <c r="S11" s="45" t="str">
        <f t="shared" si="0"/>
        <v/>
      </c>
    </row>
    <row r="12" spans="1:19" ht="20.100000000000001" customHeight="1">
      <c r="A12" s="69"/>
      <c r="B12" s="69"/>
      <c r="C12" s="69"/>
      <c r="D12" s="69"/>
      <c r="E12" s="69"/>
      <c r="F12" s="45"/>
      <c r="G12" s="15" t="s">
        <v>26</v>
      </c>
      <c r="H12" s="15" t="s">
        <v>27</v>
      </c>
      <c r="I12" s="128"/>
      <c r="J12" s="120">
        <v>50</v>
      </c>
      <c r="K12" s="4" t="s">
        <v>762</v>
      </c>
      <c r="L12" s="8" t="s">
        <v>778</v>
      </c>
      <c r="M12" s="3" t="s">
        <v>25</v>
      </c>
      <c r="N12" s="135">
        <v>3.4</v>
      </c>
      <c r="O12" s="11"/>
      <c r="R12" s="42">
        <v>600</v>
      </c>
      <c r="S12" s="45" t="str">
        <f t="shared" si="0"/>
        <v/>
      </c>
    </row>
    <row r="13" spans="1:19" ht="20.100000000000001" customHeight="1">
      <c r="A13" s="69"/>
      <c r="B13" s="69"/>
      <c r="C13" s="69"/>
      <c r="D13" s="69"/>
      <c r="E13" s="69"/>
      <c r="F13" s="45"/>
      <c r="G13" s="15" t="s">
        <v>29</v>
      </c>
      <c r="H13" s="15" t="s">
        <v>30</v>
      </c>
      <c r="I13" s="128"/>
      <c r="J13" s="120">
        <v>50</v>
      </c>
      <c r="K13" s="4" t="s">
        <v>762</v>
      </c>
      <c r="L13" s="8" t="s">
        <v>778</v>
      </c>
      <c r="M13" s="3" t="s">
        <v>28</v>
      </c>
      <c r="N13" s="135">
        <v>2.1</v>
      </c>
      <c r="O13" s="11"/>
      <c r="R13" s="42">
        <v>700</v>
      </c>
      <c r="S13" s="45" t="str">
        <f t="shared" si="0"/>
        <v/>
      </c>
    </row>
    <row r="14" spans="1:19" ht="20.100000000000001" customHeight="1">
      <c r="A14" s="69"/>
      <c r="B14" s="69"/>
      <c r="C14" s="69"/>
      <c r="D14" s="69"/>
      <c r="E14" s="69"/>
      <c r="F14" s="45"/>
      <c r="G14" s="15" t="s">
        <v>32</v>
      </c>
      <c r="H14" s="15" t="s">
        <v>33</v>
      </c>
      <c r="I14" s="128"/>
      <c r="J14" s="120">
        <v>100</v>
      </c>
      <c r="K14" s="4" t="s">
        <v>762</v>
      </c>
      <c r="L14" s="8" t="s">
        <v>778</v>
      </c>
      <c r="M14" s="3" t="s">
        <v>31</v>
      </c>
      <c r="N14" s="135">
        <v>1.4</v>
      </c>
      <c r="O14" s="11"/>
      <c r="R14" s="42">
        <v>800</v>
      </c>
      <c r="S14" s="45" t="str">
        <f t="shared" si="0"/>
        <v/>
      </c>
    </row>
    <row r="15" spans="1:19" ht="20.100000000000001" customHeight="1">
      <c r="A15" s="69"/>
      <c r="B15" s="69"/>
      <c r="C15" s="69"/>
      <c r="D15" s="69"/>
      <c r="E15" s="69"/>
      <c r="F15" s="45"/>
      <c r="G15" s="15" t="s">
        <v>35</v>
      </c>
      <c r="H15" s="15" t="s">
        <v>36</v>
      </c>
      <c r="I15" s="128"/>
      <c r="J15" s="120">
        <v>50</v>
      </c>
      <c r="K15" s="4" t="s">
        <v>762</v>
      </c>
      <c r="L15" s="8" t="s">
        <v>778</v>
      </c>
      <c r="M15" s="3" t="s">
        <v>34</v>
      </c>
      <c r="N15" s="135">
        <v>3</v>
      </c>
      <c r="O15" s="11"/>
      <c r="R15" s="42">
        <v>900</v>
      </c>
      <c r="S15" s="45" t="str">
        <f t="shared" si="0"/>
        <v/>
      </c>
    </row>
    <row r="16" spans="1:19" ht="20.100000000000001" customHeight="1">
      <c r="A16" s="69"/>
      <c r="B16" s="69"/>
      <c r="C16" s="69"/>
      <c r="D16" s="69"/>
      <c r="E16" s="69"/>
      <c r="F16" s="45"/>
      <c r="G16" s="15" t="s">
        <v>38</v>
      </c>
      <c r="H16" s="15" t="s">
        <v>39</v>
      </c>
      <c r="I16" s="128"/>
      <c r="J16" s="120">
        <v>50</v>
      </c>
      <c r="K16" s="4" t="s">
        <v>762</v>
      </c>
      <c r="L16" s="8" t="s">
        <v>778</v>
      </c>
      <c r="M16" s="3" t="s">
        <v>37</v>
      </c>
      <c r="N16" s="135">
        <v>1.8</v>
      </c>
      <c r="O16" s="11"/>
      <c r="R16" s="42">
        <v>1000</v>
      </c>
      <c r="S16" s="45" t="str">
        <f t="shared" si="0"/>
        <v/>
      </c>
    </row>
    <row r="17" spans="1:19" ht="20.100000000000001" customHeight="1">
      <c r="A17" s="69"/>
      <c r="B17" s="69"/>
      <c r="C17" s="69"/>
      <c r="D17" s="69"/>
      <c r="E17" s="69"/>
      <c r="F17" s="45"/>
      <c r="G17" s="15" t="s">
        <v>41</v>
      </c>
      <c r="H17" s="15" t="s">
        <v>42</v>
      </c>
      <c r="I17" s="128"/>
      <c r="J17" s="120">
        <v>50</v>
      </c>
      <c r="K17" s="4" t="s">
        <v>762</v>
      </c>
      <c r="L17" s="8" t="s">
        <v>779</v>
      </c>
      <c r="M17" s="3" t="s">
        <v>40</v>
      </c>
      <c r="N17" s="135">
        <v>4.4000000000000004</v>
      </c>
      <c r="O17" s="11"/>
      <c r="R17" s="42">
        <v>50</v>
      </c>
      <c r="S17" s="45" t="str">
        <f t="shared" si="0"/>
        <v/>
      </c>
    </row>
    <row r="18" spans="1:19" ht="20.100000000000001" customHeight="1">
      <c r="A18" s="69"/>
      <c r="B18" s="69"/>
      <c r="C18" s="69"/>
      <c r="D18" s="69"/>
      <c r="E18" s="69"/>
      <c r="F18" s="45"/>
      <c r="G18" s="15" t="s">
        <v>44</v>
      </c>
      <c r="H18" s="15" t="s">
        <v>45</v>
      </c>
      <c r="I18" s="128"/>
      <c r="J18" s="120">
        <v>50</v>
      </c>
      <c r="K18" s="4" t="s">
        <v>762</v>
      </c>
      <c r="L18" s="8" t="s">
        <v>779</v>
      </c>
      <c r="M18" s="3" t="s">
        <v>43</v>
      </c>
      <c r="N18" s="135">
        <v>3.7</v>
      </c>
      <c r="O18" s="11"/>
      <c r="R18" s="42">
        <v>100</v>
      </c>
      <c r="S18" s="45" t="str">
        <f t="shared" si="0"/>
        <v/>
      </c>
    </row>
    <row r="19" spans="1:19" ht="20.100000000000001" customHeight="1">
      <c r="A19" s="69"/>
      <c r="B19" s="69"/>
      <c r="C19" s="69"/>
      <c r="D19" s="69"/>
      <c r="E19" s="69"/>
      <c r="F19" s="45"/>
      <c r="G19" s="15" t="s">
        <v>47</v>
      </c>
      <c r="H19" s="15" t="s">
        <v>867</v>
      </c>
      <c r="I19" s="128"/>
      <c r="J19" s="120">
        <v>50</v>
      </c>
      <c r="K19" s="4" t="s">
        <v>762</v>
      </c>
      <c r="L19" s="8" t="s">
        <v>779</v>
      </c>
      <c r="M19" s="3" t="s">
        <v>46</v>
      </c>
      <c r="N19" s="135">
        <v>3</v>
      </c>
      <c r="O19" s="11"/>
      <c r="R19" s="42">
        <v>150</v>
      </c>
      <c r="S19" s="45" t="str">
        <f t="shared" si="0"/>
        <v/>
      </c>
    </row>
    <row r="20" spans="1:19" ht="20.100000000000001" customHeight="1">
      <c r="A20" s="69"/>
      <c r="B20" s="69"/>
      <c r="C20" s="69"/>
      <c r="D20" s="69"/>
      <c r="E20" s="69"/>
      <c r="F20" s="45"/>
      <c r="G20" s="15" t="s">
        <v>49</v>
      </c>
      <c r="H20" s="15" t="s">
        <v>800</v>
      </c>
      <c r="I20" s="128"/>
      <c r="J20" s="120">
        <v>50</v>
      </c>
      <c r="K20" s="4" t="s">
        <v>762</v>
      </c>
      <c r="L20" s="8" t="s">
        <v>779</v>
      </c>
      <c r="M20" s="3" t="s">
        <v>48</v>
      </c>
      <c r="N20" s="135">
        <v>2.8</v>
      </c>
      <c r="O20" s="11"/>
      <c r="R20" s="42">
        <v>200</v>
      </c>
    </row>
    <row r="21" spans="1:19" ht="20.100000000000001" customHeight="1">
      <c r="A21" s="69"/>
      <c r="B21" s="69"/>
      <c r="C21" s="69"/>
      <c r="D21" s="69"/>
      <c r="E21" s="69"/>
      <c r="F21" s="45"/>
      <c r="G21" s="15" t="s">
        <v>51</v>
      </c>
      <c r="H21" s="15" t="s">
        <v>868</v>
      </c>
      <c r="I21" s="128"/>
      <c r="J21" s="120">
        <v>50</v>
      </c>
      <c r="K21" s="4" t="s">
        <v>762</v>
      </c>
      <c r="L21" s="8" t="s">
        <v>779</v>
      </c>
      <c r="M21" s="3" t="s">
        <v>50</v>
      </c>
      <c r="N21" s="135">
        <v>2.2999999999999998</v>
      </c>
      <c r="O21" s="11"/>
      <c r="R21" s="42">
        <v>250</v>
      </c>
    </row>
    <row r="22" spans="1:19" ht="20.100000000000001" customHeight="1">
      <c r="A22" s="69"/>
      <c r="B22" s="69"/>
      <c r="C22" s="69"/>
      <c r="D22" s="69"/>
      <c r="E22" s="69"/>
      <c r="F22" s="45"/>
      <c r="G22" s="15" t="s">
        <v>53</v>
      </c>
      <c r="H22" s="15" t="s">
        <v>988</v>
      </c>
      <c r="I22" s="128"/>
      <c r="J22" s="120">
        <v>50</v>
      </c>
      <c r="K22" s="4" t="s">
        <v>762</v>
      </c>
      <c r="L22" s="8" t="s">
        <v>779</v>
      </c>
      <c r="M22" s="3" t="s">
        <v>52</v>
      </c>
      <c r="N22" s="135">
        <v>2</v>
      </c>
      <c r="O22" s="11"/>
      <c r="R22" s="42">
        <v>300</v>
      </c>
    </row>
    <row r="23" spans="1:19" ht="20.100000000000001" customHeight="1">
      <c r="A23" s="69"/>
      <c r="B23" s="69"/>
      <c r="C23" s="69"/>
      <c r="D23" s="69"/>
      <c r="E23" s="69"/>
      <c r="F23" s="45"/>
      <c r="G23" s="15" t="s">
        <v>55</v>
      </c>
      <c r="H23" s="15" t="s">
        <v>869</v>
      </c>
      <c r="I23" s="128"/>
      <c r="J23" s="120">
        <v>50</v>
      </c>
      <c r="K23" s="4" t="s">
        <v>762</v>
      </c>
      <c r="L23" s="8" t="s">
        <v>779</v>
      </c>
      <c r="M23" s="3" t="s">
        <v>54</v>
      </c>
      <c r="N23" s="135">
        <v>1.6</v>
      </c>
      <c r="O23" s="11"/>
      <c r="R23" s="42">
        <v>350</v>
      </c>
    </row>
    <row r="24" spans="1:19" ht="20.100000000000001" customHeight="1">
      <c r="A24" s="69"/>
      <c r="B24" s="69"/>
      <c r="C24" s="69"/>
      <c r="D24" s="69"/>
      <c r="E24" s="69"/>
      <c r="F24" s="45"/>
      <c r="G24" s="15" t="s">
        <v>57</v>
      </c>
      <c r="H24" s="15" t="s">
        <v>58</v>
      </c>
      <c r="I24" s="128"/>
      <c r="J24" s="121">
        <v>20</v>
      </c>
      <c r="K24" s="4" t="s">
        <v>762</v>
      </c>
      <c r="L24" s="8" t="s">
        <v>779</v>
      </c>
      <c r="M24" s="3" t="s">
        <v>56</v>
      </c>
      <c r="N24" s="135">
        <v>1</v>
      </c>
      <c r="O24" s="11">
        <v>20</v>
      </c>
      <c r="R24" s="42">
        <v>400</v>
      </c>
    </row>
    <row r="25" spans="1:19" ht="20.100000000000001" customHeight="1">
      <c r="A25" s="69"/>
      <c r="B25" s="69"/>
      <c r="C25" s="69"/>
      <c r="D25" s="69"/>
      <c r="E25" s="69"/>
      <c r="F25" s="45"/>
      <c r="G25" s="15" t="s">
        <v>60</v>
      </c>
      <c r="H25" s="15" t="s">
        <v>61</v>
      </c>
      <c r="I25" s="128"/>
      <c r="J25" s="121">
        <v>20</v>
      </c>
      <c r="K25" s="4" t="s">
        <v>762</v>
      </c>
      <c r="L25" s="8" t="s">
        <v>779</v>
      </c>
      <c r="M25" s="3" t="s">
        <v>59</v>
      </c>
      <c r="N25" s="135">
        <v>0.9</v>
      </c>
      <c r="O25" s="11">
        <v>20</v>
      </c>
      <c r="R25" s="42">
        <v>450</v>
      </c>
    </row>
    <row r="26" spans="1:19" ht="20.100000000000001" customHeight="1">
      <c r="A26" s="69"/>
      <c r="B26" s="69"/>
      <c r="C26" s="69"/>
      <c r="D26" s="69"/>
      <c r="E26" s="69"/>
      <c r="F26" s="45"/>
      <c r="G26" s="15" t="s">
        <v>63</v>
      </c>
      <c r="H26" s="15" t="s">
        <v>64</v>
      </c>
      <c r="I26" s="128"/>
      <c r="J26" s="121">
        <v>20</v>
      </c>
      <c r="K26" s="4" t="s">
        <v>762</v>
      </c>
      <c r="L26" s="8" t="s">
        <v>779</v>
      </c>
      <c r="M26" s="3" t="s">
        <v>62</v>
      </c>
      <c r="N26" s="135">
        <v>0.8</v>
      </c>
      <c r="O26" s="11">
        <v>20</v>
      </c>
      <c r="R26" s="42">
        <v>500</v>
      </c>
    </row>
    <row r="27" spans="1:19" ht="20.100000000000001" customHeight="1">
      <c r="A27" s="69"/>
      <c r="B27" s="69"/>
      <c r="C27" s="69"/>
      <c r="D27" s="69"/>
      <c r="E27" s="69"/>
      <c r="F27" s="45"/>
      <c r="G27" s="15" t="s">
        <v>66</v>
      </c>
      <c r="H27" s="15" t="s">
        <v>795</v>
      </c>
      <c r="I27" s="128"/>
      <c r="J27" s="120">
        <v>50</v>
      </c>
      <c r="K27" s="4" t="s">
        <v>762</v>
      </c>
      <c r="L27" s="8" t="s">
        <v>785</v>
      </c>
      <c r="M27" s="3" t="s">
        <v>65</v>
      </c>
      <c r="N27" s="135">
        <v>7.2</v>
      </c>
      <c r="O27" s="11"/>
      <c r="R27" s="42">
        <v>200</v>
      </c>
    </row>
    <row r="28" spans="1:19" ht="20.100000000000001" customHeight="1">
      <c r="A28" s="69"/>
      <c r="B28" s="69"/>
      <c r="C28" s="69"/>
      <c r="D28" s="69"/>
      <c r="E28" s="69"/>
      <c r="F28" s="45"/>
      <c r="G28" s="15" t="s">
        <v>68</v>
      </c>
      <c r="H28" s="15" t="s">
        <v>796</v>
      </c>
      <c r="I28" s="128"/>
      <c r="J28" s="120">
        <v>50</v>
      </c>
      <c r="K28" s="4" t="s">
        <v>762</v>
      </c>
      <c r="L28" s="8" t="s">
        <v>785</v>
      </c>
      <c r="M28" s="3" t="s">
        <v>67</v>
      </c>
      <c r="N28" s="135">
        <v>6.3</v>
      </c>
      <c r="O28" s="11"/>
      <c r="R28" s="42">
        <v>400</v>
      </c>
    </row>
    <row r="29" spans="1:19" ht="20.100000000000001" customHeight="1">
      <c r="A29" s="69"/>
      <c r="B29" s="69"/>
      <c r="C29" s="69"/>
      <c r="D29" s="69"/>
      <c r="E29" s="69"/>
      <c r="F29" s="45"/>
      <c r="G29" s="15" t="s">
        <v>70</v>
      </c>
      <c r="H29" s="15" t="s">
        <v>797</v>
      </c>
      <c r="I29" s="128"/>
      <c r="J29" s="120">
        <v>50</v>
      </c>
      <c r="K29" s="4" t="s">
        <v>762</v>
      </c>
      <c r="L29" s="8" t="s">
        <v>785</v>
      </c>
      <c r="M29" s="3" t="s">
        <v>69</v>
      </c>
      <c r="N29" s="135">
        <v>5.5</v>
      </c>
      <c r="O29" s="11"/>
      <c r="R29" s="42">
        <v>600</v>
      </c>
    </row>
    <row r="30" spans="1:19" ht="20.100000000000001" customHeight="1">
      <c r="A30" s="51" t="s">
        <v>806</v>
      </c>
      <c r="B30" s="45"/>
      <c r="C30" s="69"/>
      <c r="D30" s="69"/>
      <c r="E30" s="69"/>
      <c r="F30" s="45"/>
      <c r="G30" s="15" t="s">
        <v>72</v>
      </c>
      <c r="H30" s="15" t="s">
        <v>798</v>
      </c>
      <c r="I30" s="128"/>
      <c r="J30" s="120">
        <v>50</v>
      </c>
      <c r="K30" s="4" t="s">
        <v>762</v>
      </c>
      <c r="L30" s="8" t="s">
        <v>785</v>
      </c>
      <c r="M30" s="3" t="s">
        <v>71</v>
      </c>
      <c r="N30" s="135">
        <v>4.7</v>
      </c>
      <c r="O30" s="11"/>
      <c r="R30" s="42">
        <v>800</v>
      </c>
    </row>
    <row r="31" spans="1:19" ht="20.100000000000001" customHeight="1">
      <c r="A31" s="70"/>
      <c r="B31" s="71"/>
      <c r="C31" s="69"/>
      <c r="D31" s="69"/>
      <c r="E31" s="69"/>
      <c r="F31" s="45"/>
      <c r="G31" s="15" t="s">
        <v>74</v>
      </c>
      <c r="H31" s="15" t="s">
        <v>799</v>
      </c>
      <c r="I31" s="128"/>
      <c r="J31" s="120">
        <v>50</v>
      </c>
      <c r="K31" s="4" t="s">
        <v>762</v>
      </c>
      <c r="L31" s="8" t="s">
        <v>785</v>
      </c>
      <c r="M31" s="3" t="s">
        <v>73</v>
      </c>
      <c r="N31" s="135">
        <v>4</v>
      </c>
      <c r="O31" s="11"/>
      <c r="R31" s="42">
        <v>1000</v>
      </c>
    </row>
    <row r="32" spans="1:19" ht="20.100000000000001" customHeight="1">
      <c r="A32" s="69"/>
      <c r="B32" s="69"/>
      <c r="C32" s="69"/>
      <c r="D32" s="69"/>
      <c r="E32" s="69"/>
      <c r="F32" s="45"/>
      <c r="G32" s="15" t="s">
        <v>76</v>
      </c>
      <c r="H32" s="15" t="s">
        <v>793</v>
      </c>
      <c r="I32" s="128"/>
      <c r="J32" s="120">
        <v>10</v>
      </c>
      <c r="K32" s="4" t="s">
        <v>762</v>
      </c>
      <c r="L32" s="9" t="s">
        <v>517</v>
      </c>
      <c r="M32" s="3" t="s">
        <v>75</v>
      </c>
      <c r="N32" s="135">
        <v>13.5</v>
      </c>
      <c r="O32" s="11"/>
      <c r="R32" s="42">
        <v>4</v>
      </c>
    </row>
    <row r="33" spans="1:18" ht="20.100000000000001" customHeight="1">
      <c r="A33" s="69"/>
      <c r="B33" s="69"/>
      <c r="C33" s="69"/>
      <c r="D33" s="69"/>
      <c r="E33" s="69"/>
      <c r="F33" s="45"/>
      <c r="G33" s="15" t="s">
        <v>876</v>
      </c>
      <c r="H33" s="15" t="s">
        <v>878</v>
      </c>
      <c r="I33" s="128"/>
      <c r="J33" s="120">
        <v>10</v>
      </c>
      <c r="K33" s="4" t="s">
        <v>762</v>
      </c>
      <c r="L33" s="9" t="s">
        <v>517</v>
      </c>
      <c r="M33" s="3" t="s">
        <v>77</v>
      </c>
      <c r="N33" s="135">
        <v>3.6</v>
      </c>
      <c r="O33" s="11"/>
      <c r="R33" s="42">
        <v>8</v>
      </c>
    </row>
    <row r="34" spans="1:18" ht="20.100000000000001" customHeight="1">
      <c r="A34" s="69"/>
      <c r="B34" s="69"/>
      <c r="C34" s="69"/>
      <c r="D34" s="69"/>
      <c r="E34" s="69"/>
      <c r="F34" s="45"/>
      <c r="G34" s="15" t="s">
        <v>875</v>
      </c>
      <c r="H34" s="16" t="s">
        <v>794</v>
      </c>
      <c r="I34" s="128"/>
      <c r="J34" s="120">
        <v>10</v>
      </c>
      <c r="K34" s="4" t="s">
        <v>762</v>
      </c>
      <c r="L34" s="9" t="s">
        <v>517</v>
      </c>
      <c r="M34" s="3" t="s">
        <v>78</v>
      </c>
      <c r="N34" s="136">
        <v>15</v>
      </c>
      <c r="O34" s="11"/>
      <c r="R34" s="42">
        <v>12</v>
      </c>
    </row>
    <row r="35" spans="1:18" ht="20.100000000000001" customHeight="1">
      <c r="A35" s="69"/>
      <c r="B35" s="69"/>
      <c r="C35" s="69"/>
      <c r="D35" s="69"/>
      <c r="E35" s="69"/>
      <c r="F35" s="45"/>
      <c r="G35" s="17" t="s">
        <v>877</v>
      </c>
      <c r="H35" s="18" t="s">
        <v>81</v>
      </c>
      <c r="I35" s="128"/>
      <c r="J35" s="120">
        <v>10</v>
      </c>
      <c r="K35" s="4" t="s">
        <v>762</v>
      </c>
      <c r="L35" s="9" t="s">
        <v>517</v>
      </c>
      <c r="M35" s="2" t="s">
        <v>79</v>
      </c>
      <c r="N35" s="137">
        <v>4.2</v>
      </c>
      <c r="O35" s="11"/>
      <c r="R35" s="42">
        <v>16</v>
      </c>
    </row>
    <row r="36" spans="1:18" ht="20.100000000000001" customHeight="1">
      <c r="A36" s="69"/>
      <c r="B36" s="69"/>
      <c r="C36" s="69"/>
      <c r="D36" s="69"/>
      <c r="E36" s="69"/>
      <c r="F36" s="45"/>
      <c r="G36" s="15" t="s">
        <v>83</v>
      </c>
      <c r="H36" s="15" t="s">
        <v>84</v>
      </c>
      <c r="I36" s="128"/>
      <c r="J36" s="120">
        <v>20</v>
      </c>
      <c r="K36" s="4" t="s">
        <v>762</v>
      </c>
      <c r="L36" s="9" t="s">
        <v>518</v>
      </c>
      <c r="M36" s="3" t="s">
        <v>82</v>
      </c>
      <c r="N36" s="135">
        <v>2.9</v>
      </c>
      <c r="O36" s="11"/>
      <c r="R36" s="42">
        <v>2</v>
      </c>
    </row>
    <row r="37" spans="1:18" ht="20.100000000000001" customHeight="1">
      <c r="A37" s="69"/>
      <c r="B37" s="69"/>
      <c r="C37" s="69"/>
      <c r="D37" s="69"/>
      <c r="E37" s="69"/>
      <c r="F37" s="45"/>
      <c r="G37" s="15" t="s">
        <v>86</v>
      </c>
      <c r="H37" s="15" t="s">
        <v>87</v>
      </c>
      <c r="I37" s="128"/>
      <c r="J37" s="120">
        <v>20</v>
      </c>
      <c r="K37" s="4" t="s">
        <v>762</v>
      </c>
      <c r="L37" s="9" t="s">
        <v>518</v>
      </c>
      <c r="M37" s="3" t="s">
        <v>85</v>
      </c>
      <c r="N37" s="135">
        <v>2.2000000000000002</v>
      </c>
      <c r="O37" s="11"/>
      <c r="R37" s="42">
        <v>4</v>
      </c>
    </row>
    <row r="38" spans="1:18" ht="20.100000000000001" customHeight="1">
      <c r="A38" s="69"/>
      <c r="B38" s="69"/>
      <c r="C38" s="69"/>
      <c r="D38" s="69"/>
      <c r="E38" s="69"/>
      <c r="F38" s="45"/>
      <c r="G38" s="15" t="s">
        <v>89</v>
      </c>
      <c r="H38" s="15" t="s">
        <v>90</v>
      </c>
      <c r="I38" s="128"/>
      <c r="J38" s="120">
        <v>20</v>
      </c>
      <c r="K38" s="4" t="s">
        <v>762</v>
      </c>
      <c r="L38" s="9" t="s">
        <v>518</v>
      </c>
      <c r="M38" s="3" t="s">
        <v>88</v>
      </c>
      <c r="N38" s="135">
        <v>2.4</v>
      </c>
      <c r="O38" s="11"/>
      <c r="R38" s="42">
        <v>6</v>
      </c>
    </row>
    <row r="39" spans="1:18" ht="20.100000000000001" customHeight="1">
      <c r="A39" s="69"/>
      <c r="B39" s="69"/>
      <c r="C39" s="69"/>
      <c r="D39" s="69"/>
      <c r="E39" s="69"/>
      <c r="F39" s="45"/>
      <c r="G39" s="15" t="s">
        <v>92</v>
      </c>
      <c r="H39" s="15" t="s">
        <v>93</v>
      </c>
      <c r="I39" s="128"/>
      <c r="J39" s="120">
        <v>20</v>
      </c>
      <c r="K39" s="4" t="s">
        <v>762</v>
      </c>
      <c r="L39" s="9" t="s">
        <v>518</v>
      </c>
      <c r="M39" s="3" t="s">
        <v>91</v>
      </c>
      <c r="N39" s="135">
        <v>1.6</v>
      </c>
      <c r="O39" s="11"/>
      <c r="R39" s="42">
        <v>8</v>
      </c>
    </row>
    <row r="40" spans="1:18" ht="20.100000000000001" customHeight="1">
      <c r="A40" s="69"/>
      <c r="B40" s="69"/>
      <c r="C40" s="69"/>
      <c r="D40" s="69"/>
      <c r="E40" s="69"/>
      <c r="F40" s="45"/>
      <c r="G40" s="15" t="s">
        <v>95</v>
      </c>
      <c r="H40" s="15" t="s">
        <v>96</v>
      </c>
      <c r="I40" s="128"/>
      <c r="J40" s="120">
        <v>20</v>
      </c>
      <c r="K40" s="4" t="s">
        <v>762</v>
      </c>
      <c r="L40" s="9" t="s">
        <v>518</v>
      </c>
      <c r="M40" s="3" t="s">
        <v>94</v>
      </c>
      <c r="N40" s="135">
        <v>7.2</v>
      </c>
      <c r="O40" s="11"/>
      <c r="R40" s="42">
        <v>10</v>
      </c>
    </row>
    <row r="41" spans="1:18" ht="20.100000000000001" customHeight="1">
      <c r="A41" s="69"/>
      <c r="B41" s="69"/>
      <c r="C41" s="69"/>
      <c r="D41" s="69"/>
      <c r="E41" s="69"/>
      <c r="F41" s="45"/>
      <c r="G41" s="15" t="s">
        <v>98</v>
      </c>
      <c r="H41" s="15" t="s">
        <v>99</v>
      </c>
      <c r="I41" s="128"/>
      <c r="J41" s="120">
        <v>20</v>
      </c>
      <c r="K41" s="4" t="s">
        <v>762</v>
      </c>
      <c r="L41" s="9" t="s">
        <v>518</v>
      </c>
      <c r="M41" s="3" t="s">
        <v>97</v>
      </c>
      <c r="N41" s="135">
        <v>6.2</v>
      </c>
      <c r="O41" s="11"/>
      <c r="R41" s="42">
        <v>12</v>
      </c>
    </row>
    <row r="42" spans="1:18" ht="20.100000000000001" customHeight="1">
      <c r="A42" s="69"/>
      <c r="B42" s="69"/>
      <c r="C42" s="69"/>
      <c r="D42" s="69"/>
      <c r="E42" s="69"/>
      <c r="F42" s="45"/>
      <c r="G42" s="15" t="s">
        <v>101</v>
      </c>
      <c r="H42" s="15" t="s">
        <v>102</v>
      </c>
      <c r="I42" s="128"/>
      <c r="J42" s="120">
        <v>20</v>
      </c>
      <c r="K42" s="4" t="s">
        <v>762</v>
      </c>
      <c r="L42" s="9" t="s">
        <v>518</v>
      </c>
      <c r="M42" s="3" t="s">
        <v>100</v>
      </c>
      <c r="N42" s="135">
        <v>3.6</v>
      </c>
      <c r="O42" s="11"/>
      <c r="R42" s="42">
        <v>14</v>
      </c>
    </row>
    <row r="43" spans="1:18" ht="20.100000000000001" customHeight="1">
      <c r="A43" s="69"/>
      <c r="B43" s="69"/>
      <c r="C43" s="69"/>
      <c r="D43" s="69"/>
      <c r="E43" s="69"/>
      <c r="F43" s="45"/>
      <c r="G43" s="15" t="s">
        <v>104</v>
      </c>
      <c r="H43" s="15" t="s">
        <v>105</v>
      </c>
      <c r="I43" s="128"/>
      <c r="J43" s="121">
        <v>30</v>
      </c>
      <c r="K43" s="4" t="s">
        <v>762</v>
      </c>
      <c r="L43" s="9" t="s">
        <v>518</v>
      </c>
      <c r="M43" s="3" t="s">
        <v>103</v>
      </c>
      <c r="N43" s="135">
        <v>1</v>
      </c>
      <c r="O43" s="11">
        <v>30</v>
      </c>
      <c r="R43" s="42">
        <v>16</v>
      </c>
    </row>
    <row r="44" spans="1:18" ht="20.100000000000001" customHeight="1">
      <c r="A44" s="69"/>
      <c r="B44" s="69"/>
      <c r="C44" s="69"/>
      <c r="D44" s="69"/>
      <c r="E44" s="69"/>
      <c r="F44" s="45"/>
      <c r="G44" s="15" t="s">
        <v>107</v>
      </c>
      <c r="H44" s="15" t="s">
        <v>108</v>
      </c>
      <c r="I44" s="128"/>
      <c r="J44" s="120"/>
      <c r="K44" s="4" t="s">
        <v>762</v>
      </c>
      <c r="L44" s="9" t="s">
        <v>519</v>
      </c>
      <c r="M44" s="3" t="s">
        <v>106</v>
      </c>
      <c r="N44" s="135">
        <v>3.8</v>
      </c>
      <c r="O44" s="11"/>
      <c r="R44" s="42">
        <v>18</v>
      </c>
    </row>
    <row r="45" spans="1:18" ht="20.100000000000001" customHeight="1">
      <c r="A45" s="69"/>
      <c r="B45" s="69"/>
      <c r="C45" s="69"/>
      <c r="D45" s="69"/>
      <c r="E45" s="69"/>
      <c r="F45" s="45"/>
      <c r="G45" s="15" t="s">
        <v>110</v>
      </c>
      <c r="H45" s="15" t="s">
        <v>871</v>
      </c>
      <c r="I45" s="129">
        <f>I44</f>
        <v>0</v>
      </c>
      <c r="J45" s="120" t="s">
        <v>987</v>
      </c>
      <c r="K45" s="4" t="s">
        <v>762</v>
      </c>
      <c r="L45" s="9" t="s">
        <v>519</v>
      </c>
      <c r="M45" s="3" t="s">
        <v>109</v>
      </c>
      <c r="N45" s="135">
        <v>2.2999999999999998</v>
      </c>
      <c r="O45" s="11"/>
      <c r="R45" s="42">
        <v>20</v>
      </c>
    </row>
    <row r="46" spans="1:18" ht="20.100000000000001" customHeight="1">
      <c r="A46" s="69"/>
      <c r="B46" s="69"/>
      <c r="C46" s="69"/>
      <c r="D46" s="69"/>
      <c r="E46" s="69"/>
      <c r="F46" s="45"/>
      <c r="G46" s="15" t="s">
        <v>112</v>
      </c>
      <c r="H46" s="15" t="s">
        <v>113</v>
      </c>
      <c r="I46" s="128"/>
      <c r="J46" s="120"/>
      <c r="K46" s="4" t="s">
        <v>762</v>
      </c>
      <c r="L46" s="9" t="s">
        <v>519</v>
      </c>
      <c r="M46" s="3" t="s">
        <v>111</v>
      </c>
      <c r="N46" s="135">
        <v>4.0999999999999996</v>
      </c>
      <c r="O46" s="11"/>
    </row>
    <row r="47" spans="1:18" ht="20.100000000000001" customHeight="1">
      <c r="A47" s="69"/>
      <c r="B47" s="69"/>
      <c r="C47" s="69"/>
      <c r="D47" s="69"/>
      <c r="E47" s="69"/>
      <c r="F47" s="45"/>
      <c r="G47" s="15" t="s">
        <v>115</v>
      </c>
      <c r="H47" s="15" t="s">
        <v>870</v>
      </c>
      <c r="I47" s="129">
        <f>I46</f>
        <v>0</v>
      </c>
      <c r="J47" s="120" t="s">
        <v>987</v>
      </c>
      <c r="K47" s="4" t="s">
        <v>762</v>
      </c>
      <c r="L47" s="9" t="s">
        <v>519</v>
      </c>
      <c r="M47" s="3" t="s">
        <v>114</v>
      </c>
      <c r="N47" s="135">
        <v>2.6</v>
      </c>
      <c r="O47" s="11"/>
    </row>
    <row r="48" spans="1:18" ht="20.100000000000001" customHeight="1">
      <c r="A48" s="69"/>
      <c r="B48" s="69"/>
      <c r="C48" s="69"/>
      <c r="D48" s="69"/>
      <c r="E48" s="69"/>
      <c r="F48" s="45"/>
      <c r="G48" s="15" t="s">
        <v>117</v>
      </c>
      <c r="H48" s="15" t="s">
        <v>860</v>
      </c>
      <c r="I48" s="128"/>
      <c r="J48" s="120">
        <v>10</v>
      </c>
      <c r="K48" s="4" t="s">
        <v>762</v>
      </c>
      <c r="L48" s="9" t="s">
        <v>519</v>
      </c>
      <c r="M48" s="3" t="s">
        <v>116</v>
      </c>
      <c r="N48" s="135">
        <v>6.6</v>
      </c>
      <c r="O48" s="11"/>
    </row>
    <row r="49" spans="1:15" ht="20.100000000000001" customHeight="1">
      <c r="A49" s="69"/>
      <c r="B49" s="69"/>
      <c r="C49" s="69"/>
      <c r="D49" s="69"/>
      <c r="E49" s="69"/>
      <c r="F49" s="45"/>
      <c r="G49" s="15" t="s">
        <v>119</v>
      </c>
      <c r="H49" s="15" t="s">
        <v>861</v>
      </c>
      <c r="I49" s="128"/>
      <c r="J49" s="120">
        <v>10</v>
      </c>
      <c r="K49" s="4" t="s">
        <v>762</v>
      </c>
      <c r="L49" s="9" t="s">
        <v>519</v>
      </c>
      <c r="M49" s="3" t="s">
        <v>118</v>
      </c>
      <c r="N49" s="135">
        <v>6.4</v>
      </c>
      <c r="O49" s="11"/>
    </row>
    <row r="50" spans="1:15" ht="20.100000000000001" customHeight="1">
      <c r="A50" s="69"/>
      <c r="B50" s="69"/>
      <c r="C50" s="69"/>
      <c r="D50" s="69"/>
      <c r="E50" s="69"/>
      <c r="F50" s="45"/>
      <c r="G50" s="15" t="s">
        <v>121</v>
      </c>
      <c r="H50" s="15" t="s">
        <v>862</v>
      </c>
      <c r="I50" s="128"/>
      <c r="J50" s="120">
        <v>10</v>
      </c>
      <c r="K50" s="4" t="s">
        <v>762</v>
      </c>
      <c r="L50" s="9" t="s">
        <v>519</v>
      </c>
      <c r="M50" s="3" t="s">
        <v>120</v>
      </c>
      <c r="N50" s="135">
        <v>6.1</v>
      </c>
      <c r="O50" s="11"/>
    </row>
    <row r="51" spans="1:15" ht="20.100000000000001" customHeight="1">
      <c r="A51" s="69"/>
      <c r="B51" s="69"/>
      <c r="C51" s="69"/>
      <c r="D51" s="69"/>
      <c r="E51" s="69"/>
      <c r="F51" s="45"/>
      <c r="G51" s="15" t="s">
        <v>123</v>
      </c>
      <c r="H51" s="15" t="s">
        <v>863</v>
      </c>
      <c r="I51" s="128"/>
      <c r="J51" s="120">
        <v>10</v>
      </c>
      <c r="K51" s="4" t="s">
        <v>762</v>
      </c>
      <c r="L51" s="9" t="s">
        <v>519</v>
      </c>
      <c r="M51" s="3" t="s">
        <v>122</v>
      </c>
      <c r="N51" s="138">
        <v>5.0999999999999996</v>
      </c>
      <c r="O51" s="11"/>
    </row>
    <row r="52" spans="1:15" ht="20.100000000000001" customHeight="1">
      <c r="A52" s="69"/>
      <c r="B52" s="69"/>
      <c r="C52" s="69"/>
      <c r="D52" s="69"/>
      <c r="E52" s="69"/>
      <c r="F52" s="45"/>
      <c r="G52" s="15" t="s">
        <v>864</v>
      </c>
      <c r="H52" s="15" t="s">
        <v>865</v>
      </c>
      <c r="I52" s="128"/>
      <c r="J52" s="120" t="s">
        <v>985</v>
      </c>
      <c r="K52" s="4" t="s">
        <v>762</v>
      </c>
      <c r="L52" s="9" t="s">
        <v>554</v>
      </c>
      <c r="M52" s="3" t="s">
        <v>124</v>
      </c>
      <c r="N52" s="138">
        <v>16</v>
      </c>
      <c r="O52" s="11"/>
    </row>
    <row r="53" spans="1:15" ht="20.100000000000001" customHeight="1">
      <c r="A53" s="69"/>
      <c r="B53" s="69"/>
      <c r="C53" s="69"/>
      <c r="D53" s="69"/>
      <c r="E53" s="69"/>
      <c r="F53" s="45"/>
      <c r="G53" s="15" t="s">
        <v>126</v>
      </c>
      <c r="H53" s="15" t="s">
        <v>127</v>
      </c>
      <c r="I53" s="128"/>
      <c r="J53" s="120" t="s">
        <v>985</v>
      </c>
      <c r="K53" s="4" t="s">
        <v>762</v>
      </c>
      <c r="L53" s="9" t="s">
        <v>554</v>
      </c>
      <c r="M53" s="3" t="s">
        <v>125</v>
      </c>
      <c r="N53" s="138">
        <v>21.2</v>
      </c>
      <c r="O53" s="11"/>
    </row>
    <row r="54" spans="1:15" ht="20.100000000000001" customHeight="1">
      <c r="A54" s="69"/>
      <c r="B54" s="69"/>
      <c r="C54" s="69"/>
      <c r="D54" s="69"/>
      <c r="E54" s="69"/>
      <c r="F54" s="45"/>
      <c r="G54" s="15" t="s">
        <v>129</v>
      </c>
      <c r="H54" s="15" t="s">
        <v>130</v>
      </c>
      <c r="I54" s="128"/>
      <c r="J54" s="120" t="s">
        <v>985</v>
      </c>
      <c r="K54" s="4" t="s">
        <v>762</v>
      </c>
      <c r="L54" s="9" t="s">
        <v>554</v>
      </c>
      <c r="M54" s="3" t="s">
        <v>128</v>
      </c>
      <c r="N54" s="135">
        <v>35.5</v>
      </c>
      <c r="O54" s="11"/>
    </row>
    <row r="55" spans="1:15" ht="20.100000000000001" customHeight="1">
      <c r="A55" s="69"/>
      <c r="B55" s="69"/>
      <c r="C55" s="69"/>
      <c r="D55" s="69"/>
      <c r="E55" s="69"/>
      <c r="F55" s="45"/>
      <c r="G55" s="15" t="s">
        <v>997</v>
      </c>
      <c r="H55" s="15" t="s">
        <v>996</v>
      </c>
      <c r="I55" s="128"/>
      <c r="J55" s="120" t="s">
        <v>985</v>
      </c>
      <c r="K55" s="4" t="s">
        <v>762</v>
      </c>
      <c r="L55" s="9" t="s">
        <v>554</v>
      </c>
      <c r="M55" s="3" t="s">
        <v>899</v>
      </c>
      <c r="N55" s="135">
        <v>29.5</v>
      </c>
      <c r="O55" s="11"/>
    </row>
    <row r="56" spans="1:15" ht="20.100000000000001" customHeight="1">
      <c r="A56" s="45"/>
      <c r="B56" s="45"/>
      <c r="C56" s="45"/>
      <c r="D56" s="45"/>
      <c r="E56" s="45"/>
      <c r="F56" s="45"/>
      <c r="G56" s="15" t="s">
        <v>998</v>
      </c>
      <c r="H56" s="15" t="s">
        <v>902</v>
      </c>
      <c r="I56" s="129">
        <f>I55</f>
        <v>0</v>
      </c>
      <c r="J56" s="120"/>
      <c r="K56" s="4" t="s">
        <v>762</v>
      </c>
      <c r="L56" s="9" t="s">
        <v>554</v>
      </c>
      <c r="M56" s="3" t="s">
        <v>900</v>
      </c>
      <c r="N56" s="136">
        <v>28.9</v>
      </c>
      <c r="O56" s="11"/>
    </row>
    <row r="57" spans="1:15" ht="20.100000000000001" customHeight="1">
      <c r="A57" s="45"/>
      <c r="B57" s="45"/>
      <c r="C57" s="45"/>
      <c r="D57" s="45"/>
      <c r="E57" s="45"/>
      <c r="F57" s="45"/>
      <c r="G57" s="15" t="s">
        <v>903</v>
      </c>
      <c r="H57" s="15" t="s">
        <v>986</v>
      </c>
      <c r="I57" s="129">
        <f>I55*3</f>
        <v>0</v>
      </c>
      <c r="J57" s="121">
        <v>6</v>
      </c>
      <c r="K57" s="4" t="s">
        <v>762</v>
      </c>
      <c r="L57" s="9" t="s">
        <v>554</v>
      </c>
      <c r="M57" s="3" t="s">
        <v>901</v>
      </c>
      <c r="N57" s="136">
        <v>1.1000000000000001</v>
      </c>
      <c r="O57" s="11">
        <v>6</v>
      </c>
    </row>
    <row r="58" spans="1:15" ht="20.100000000000001" customHeight="1">
      <c r="A58" s="45"/>
      <c r="B58" s="45"/>
      <c r="C58" s="45"/>
      <c r="D58" s="45"/>
      <c r="E58" s="45"/>
      <c r="F58" s="45"/>
      <c r="G58" s="15" t="s">
        <v>976</v>
      </c>
      <c r="H58" s="15" t="s">
        <v>132</v>
      </c>
      <c r="I58" s="128"/>
      <c r="J58" s="120"/>
      <c r="K58" s="4" t="s">
        <v>762</v>
      </c>
      <c r="L58" s="9" t="s">
        <v>554</v>
      </c>
      <c r="M58" s="3" t="s">
        <v>131</v>
      </c>
      <c r="N58" s="135">
        <v>14.7</v>
      </c>
      <c r="O58" s="11"/>
    </row>
    <row r="59" spans="1:15" ht="20.100000000000001" customHeight="1">
      <c r="A59" s="45"/>
      <c r="B59" s="45"/>
      <c r="C59" s="45"/>
      <c r="D59" s="45"/>
      <c r="E59" s="45"/>
      <c r="F59" s="45"/>
      <c r="G59" s="15" t="s">
        <v>134</v>
      </c>
      <c r="H59" s="16" t="s">
        <v>135</v>
      </c>
      <c r="I59" s="128"/>
      <c r="J59" s="121">
        <v>10</v>
      </c>
      <c r="K59" s="4" t="s">
        <v>762</v>
      </c>
      <c r="L59" s="9" t="s">
        <v>554</v>
      </c>
      <c r="M59" s="3" t="s">
        <v>133</v>
      </c>
      <c r="N59" s="136">
        <v>1</v>
      </c>
      <c r="O59" s="11">
        <v>10</v>
      </c>
    </row>
    <row r="60" spans="1:15" ht="20.100000000000001" customHeight="1">
      <c r="A60" s="45"/>
      <c r="B60" s="45"/>
      <c r="C60" s="45"/>
      <c r="D60" s="45"/>
      <c r="E60" s="45"/>
      <c r="F60" s="45"/>
      <c r="G60" s="15" t="s">
        <v>1026</v>
      </c>
      <c r="H60" s="55" t="s">
        <v>1025</v>
      </c>
      <c r="I60" s="128"/>
      <c r="J60" s="120" t="s">
        <v>1024</v>
      </c>
      <c r="K60" s="4" t="s">
        <v>762</v>
      </c>
      <c r="L60" s="9" t="s">
        <v>554</v>
      </c>
      <c r="M60" s="3" t="s">
        <v>136</v>
      </c>
      <c r="N60" s="135">
        <v>1.2</v>
      </c>
      <c r="O60" s="12">
        <v>4</v>
      </c>
    </row>
    <row r="61" spans="1:15" ht="20.100000000000001" customHeight="1">
      <c r="A61" s="45"/>
      <c r="B61" s="45"/>
      <c r="C61" s="45"/>
      <c r="D61" s="45"/>
      <c r="E61" s="45"/>
      <c r="F61" s="45"/>
      <c r="G61" s="15" t="s">
        <v>138</v>
      </c>
      <c r="H61" s="15" t="s">
        <v>866</v>
      </c>
      <c r="I61" s="129">
        <f>I60</f>
        <v>0</v>
      </c>
      <c r="J61" s="120" t="s">
        <v>987</v>
      </c>
      <c r="K61" s="4" t="s">
        <v>762</v>
      </c>
      <c r="L61" s="9" t="s">
        <v>554</v>
      </c>
      <c r="M61" s="3" t="s">
        <v>137</v>
      </c>
      <c r="N61" s="135">
        <v>0.6</v>
      </c>
      <c r="O61" s="12"/>
    </row>
    <row r="62" spans="1:15" ht="20.100000000000001" customHeight="1">
      <c r="A62" s="45"/>
      <c r="B62" s="45"/>
      <c r="C62" s="45"/>
      <c r="D62" s="45"/>
      <c r="E62" s="45"/>
      <c r="F62" s="45"/>
      <c r="G62" s="15" t="s">
        <v>813</v>
      </c>
      <c r="H62" s="15" t="s">
        <v>140</v>
      </c>
      <c r="I62" s="128"/>
      <c r="J62" s="120" t="s">
        <v>985</v>
      </c>
      <c r="K62" s="4" t="s">
        <v>762</v>
      </c>
      <c r="L62" s="9" t="s">
        <v>554</v>
      </c>
      <c r="M62" s="3" t="s">
        <v>139</v>
      </c>
      <c r="N62" s="135">
        <v>5.0999999999999996</v>
      </c>
      <c r="O62" s="11"/>
    </row>
    <row r="63" spans="1:15" ht="20.100000000000001" customHeight="1">
      <c r="A63" s="45"/>
      <c r="B63" s="45"/>
      <c r="C63" s="45"/>
      <c r="D63" s="45"/>
      <c r="E63" s="45"/>
      <c r="F63" s="45"/>
      <c r="G63" s="17" t="s">
        <v>942</v>
      </c>
      <c r="H63" s="18" t="s">
        <v>944</v>
      </c>
      <c r="I63" s="128"/>
      <c r="J63" s="120"/>
      <c r="K63" s="4" t="s">
        <v>926</v>
      </c>
      <c r="L63" s="9" t="s">
        <v>940</v>
      </c>
      <c r="M63" s="2" t="s">
        <v>947</v>
      </c>
      <c r="N63" s="137">
        <v>274.10000000000002</v>
      </c>
      <c r="O63" s="11"/>
    </row>
    <row r="64" spans="1:15" ht="20.100000000000001" customHeight="1">
      <c r="A64" s="45"/>
      <c r="B64" s="45"/>
      <c r="C64" s="45"/>
      <c r="D64" s="45"/>
      <c r="E64" s="45"/>
      <c r="F64" s="45"/>
      <c r="G64" s="17" t="s">
        <v>941</v>
      </c>
      <c r="H64" s="18" t="s">
        <v>945</v>
      </c>
      <c r="I64" s="128"/>
      <c r="J64" s="120"/>
      <c r="K64" s="4" t="s">
        <v>926</v>
      </c>
      <c r="L64" s="9" t="s">
        <v>939</v>
      </c>
      <c r="M64" s="2" t="s">
        <v>948</v>
      </c>
      <c r="N64" s="137">
        <v>378.9</v>
      </c>
      <c r="O64" s="11"/>
    </row>
    <row r="65" spans="1:15" ht="20.100000000000001" customHeight="1">
      <c r="A65" s="45"/>
      <c r="B65" s="45"/>
      <c r="C65" s="45"/>
      <c r="D65" s="45"/>
      <c r="E65" s="45"/>
      <c r="F65" s="45"/>
      <c r="G65" s="17" t="s">
        <v>943</v>
      </c>
      <c r="H65" s="18" t="s">
        <v>946</v>
      </c>
      <c r="I65" s="128"/>
      <c r="J65" s="120"/>
      <c r="K65" s="4" t="s">
        <v>926</v>
      </c>
      <c r="L65" s="9" t="s">
        <v>939</v>
      </c>
      <c r="M65" s="2" t="s">
        <v>949</v>
      </c>
      <c r="N65" s="137">
        <v>483.7</v>
      </c>
      <c r="O65" s="11"/>
    </row>
    <row r="66" spans="1:15" ht="20.100000000000001" customHeight="1">
      <c r="A66" s="45"/>
      <c r="B66" s="45"/>
      <c r="C66" s="45"/>
      <c r="D66" s="45"/>
      <c r="E66" s="45"/>
      <c r="F66" s="45"/>
      <c r="G66" s="17" t="s">
        <v>906</v>
      </c>
      <c r="H66" s="18" t="s">
        <v>142</v>
      </c>
      <c r="I66" s="128"/>
      <c r="J66" s="120">
        <v>20</v>
      </c>
      <c r="K66" s="4" t="s">
        <v>807</v>
      </c>
      <c r="L66" s="9" t="s">
        <v>905</v>
      </c>
      <c r="M66" s="2" t="s">
        <v>141</v>
      </c>
      <c r="N66" s="137">
        <v>15.9</v>
      </c>
      <c r="O66" s="11"/>
    </row>
    <row r="67" spans="1:15" ht="20.100000000000001" customHeight="1">
      <c r="A67" s="45"/>
      <c r="B67" s="45"/>
      <c r="C67" s="45"/>
      <c r="D67" s="45"/>
      <c r="E67" s="45"/>
      <c r="F67" s="45"/>
      <c r="G67" s="17" t="s">
        <v>907</v>
      </c>
      <c r="H67" s="18" t="s">
        <v>144</v>
      </c>
      <c r="I67" s="128"/>
      <c r="J67" s="120">
        <v>20</v>
      </c>
      <c r="K67" s="4" t="s">
        <v>807</v>
      </c>
      <c r="L67" s="9" t="s">
        <v>904</v>
      </c>
      <c r="M67" s="2" t="s">
        <v>143</v>
      </c>
      <c r="N67" s="137">
        <v>8.9</v>
      </c>
      <c r="O67" s="11"/>
    </row>
    <row r="68" spans="1:15" ht="20.100000000000001" customHeight="1">
      <c r="A68" s="45"/>
      <c r="B68" s="45"/>
      <c r="C68" s="45"/>
      <c r="D68" s="45"/>
      <c r="E68" s="45"/>
      <c r="F68" s="45"/>
      <c r="G68" s="17" t="s">
        <v>908</v>
      </c>
      <c r="H68" s="18" t="s">
        <v>146</v>
      </c>
      <c r="I68" s="128"/>
      <c r="J68" s="120">
        <v>20</v>
      </c>
      <c r="K68" s="4" t="s">
        <v>807</v>
      </c>
      <c r="L68" s="9" t="s">
        <v>904</v>
      </c>
      <c r="M68" s="2" t="s">
        <v>145</v>
      </c>
      <c r="N68" s="137">
        <v>13.9</v>
      </c>
      <c r="O68" s="11"/>
    </row>
    <row r="69" spans="1:15" ht="20.100000000000001" customHeight="1">
      <c r="A69" s="45"/>
      <c r="B69" s="45"/>
      <c r="C69" s="45"/>
      <c r="D69" s="45"/>
      <c r="E69" s="45"/>
      <c r="F69" s="45"/>
      <c r="G69" s="17" t="s">
        <v>909</v>
      </c>
      <c r="H69" s="18" t="s">
        <v>148</v>
      </c>
      <c r="I69" s="128"/>
      <c r="J69" s="120">
        <v>20</v>
      </c>
      <c r="K69" s="4" t="s">
        <v>807</v>
      </c>
      <c r="L69" s="9" t="s">
        <v>904</v>
      </c>
      <c r="M69" s="2" t="s">
        <v>147</v>
      </c>
      <c r="N69" s="137">
        <v>8</v>
      </c>
      <c r="O69" s="11"/>
    </row>
    <row r="70" spans="1:15" ht="20.100000000000001" customHeight="1">
      <c r="A70" s="45"/>
      <c r="B70" s="45"/>
      <c r="C70" s="45"/>
      <c r="D70" s="45"/>
      <c r="E70" s="45"/>
      <c r="F70" s="45"/>
      <c r="G70" s="17" t="s">
        <v>910</v>
      </c>
      <c r="H70" s="18" t="s">
        <v>150</v>
      </c>
      <c r="I70" s="128"/>
      <c r="J70" s="120">
        <v>20</v>
      </c>
      <c r="K70" s="4" t="s">
        <v>807</v>
      </c>
      <c r="L70" s="9" t="s">
        <v>904</v>
      </c>
      <c r="M70" s="2" t="s">
        <v>149</v>
      </c>
      <c r="N70" s="137">
        <v>11.7</v>
      </c>
      <c r="O70" s="11"/>
    </row>
    <row r="71" spans="1:15" ht="20.100000000000001" customHeight="1">
      <c r="A71" s="45"/>
      <c r="B71" s="45"/>
      <c r="C71" s="45"/>
      <c r="D71" s="45"/>
      <c r="E71" s="45"/>
      <c r="F71" s="45"/>
      <c r="G71" s="17" t="s">
        <v>911</v>
      </c>
      <c r="H71" s="18" t="s">
        <v>152</v>
      </c>
      <c r="I71" s="128"/>
      <c r="J71" s="120">
        <v>20</v>
      </c>
      <c r="K71" s="4" t="s">
        <v>807</v>
      </c>
      <c r="L71" s="9" t="s">
        <v>904</v>
      </c>
      <c r="M71" s="2" t="s">
        <v>151</v>
      </c>
      <c r="N71" s="137">
        <v>6.9</v>
      </c>
      <c r="O71" s="11"/>
    </row>
    <row r="72" spans="1:15" ht="20.100000000000001" customHeight="1">
      <c r="A72" s="45"/>
      <c r="B72" s="45"/>
      <c r="C72" s="45"/>
      <c r="D72" s="45"/>
      <c r="E72" s="45"/>
      <c r="F72" s="45"/>
      <c r="G72" s="17" t="s">
        <v>912</v>
      </c>
      <c r="H72" s="18" t="s">
        <v>154</v>
      </c>
      <c r="I72" s="128"/>
      <c r="J72" s="120">
        <v>20</v>
      </c>
      <c r="K72" s="4" t="s">
        <v>807</v>
      </c>
      <c r="L72" s="9" t="s">
        <v>904</v>
      </c>
      <c r="M72" s="2" t="s">
        <v>153</v>
      </c>
      <c r="N72" s="137">
        <v>9.5</v>
      </c>
      <c r="O72" s="11"/>
    </row>
    <row r="73" spans="1:15" ht="20.100000000000001" customHeight="1">
      <c r="A73" s="45"/>
      <c r="B73" s="45"/>
      <c r="C73" s="45"/>
      <c r="D73" s="45"/>
      <c r="E73" s="45"/>
      <c r="F73" s="45"/>
      <c r="G73" s="17" t="s">
        <v>913</v>
      </c>
      <c r="H73" s="18" t="s">
        <v>156</v>
      </c>
      <c r="I73" s="128"/>
      <c r="J73" s="120">
        <v>20</v>
      </c>
      <c r="K73" s="4" t="s">
        <v>807</v>
      </c>
      <c r="L73" s="9" t="s">
        <v>904</v>
      </c>
      <c r="M73" s="2" t="s">
        <v>155</v>
      </c>
      <c r="N73" s="137">
        <v>5.8</v>
      </c>
      <c r="O73" s="11"/>
    </row>
    <row r="74" spans="1:15" ht="20.100000000000001" customHeight="1">
      <c r="A74" s="45"/>
      <c r="B74" s="45"/>
      <c r="C74" s="45"/>
      <c r="D74" s="45"/>
      <c r="E74" s="45"/>
      <c r="F74" s="45"/>
      <c r="G74" s="17" t="s">
        <v>914</v>
      </c>
      <c r="H74" s="18" t="s">
        <v>158</v>
      </c>
      <c r="I74" s="128"/>
      <c r="J74" s="120">
        <v>20</v>
      </c>
      <c r="K74" s="4" t="s">
        <v>807</v>
      </c>
      <c r="L74" s="9" t="s">
        <v>904</v>
      </c>
      <c r="M74" s="2" t="s">
        <v>157</v>
      </c>
      <c r="N74" s="137">
        <v>7.3</v>
      </c>
      <c r="O74" s="11"/>
    </row>
    <row r="75" spans="1:15" ht="20.100000000000001" customHeight="1">
      <c r="A75" s="45"/>
      <c r="B75" s="45"/>
      <c r="C75" s="45"/>
      <c r="D75" s="45"/>
      <c r="E75" s="45"/>
      <c r="F75" s="45"/>
      <c r="G75" s="17" t="s">
        <v>915</v>
      </c>
      <c r="H75" s="18" t="s">
        <v>160</v>
      </c>
      <c r="I75" s="128"/>
      <c r="J75" s="120">
        <v>20</v>
      </c>
      <c r="K75" s="4" t="s">
        <v>807</v>
      </c>
      <c r="L75" s="9" t="s">
        <v>904</v>
      </c>
      <c r="M75" s="2" t="s">
        <v>159</v>
      </c>
      <c r="N75" s="137">
        <v>4.7</v>
      </c>
      <c r="O75" s="11"/>
    </row>
    <row r="76" spans="1:15" ht="20.100000000000001" customHeight="1">
      <c r="A76" s="45"/>
      <c r="B76" s="45"/>
      <c r="C76" s="45"/>
      <c r="D76" s="45"/>
      <c r="E76" s="45"/>
      <c r="F76" s="45"/>
      <c r="G76" s="19" t="s">
        <v>162</v>
      </c>
      <c r="H76" s="19" t="s">
        <v>846</v>
      </c>
      <c r="I76" s="128"/>
      <c r="J76" s="120">
        <v>20</v>
      </c>
      <c r="K76" s="4" t="s">
        <v>807</v>
      </c>
      <c r="L76" s="9" t="s">
        <v>904</v>
      </c>
      <c r="M76" s="2" t="s">
        <v>161</v>
      </c>
      <c r="N76" s="139">
        <v>17.399999999999999</v>
      </c>
      <c r="O76" s="11"/>
    </row>
    <row r="77" spans="1:15" ht="20.100000000000001" customHeight="1">
      <c r="A77" s="45"/>
      <c r="B77" s="45"/>
      <c r="C77" s="45"/>
      <c r="D77" s="45"/>
      <c r="E77" s="45"/>
      <c r="F77" s="45"/>
      <c r="G77" s="17" t="s">
        <v>164</v>
      </c>
      <c r="H77" s="18" t="s">
        <v>845</v>
      </c>
      <c r="I77" s="128"/>
      <c r="J77" s="120">
        <v>20</v>
      </c>
      <c r="K77" s="4" t="s">
        <v>807</v>
      </c>
      <c r="L77" s="9" t="s">
        <v>904</v>
      </c>
      <c r="M77" s="2" t="s">
        <v>163</v>
      </c>
      <c r="N77" s="137">
        <v>12.5</v>
      </c>
      <c r="O77" s="11"/>
    </row>
    <row r="78" spans="1:15" ht="20.100000000000001" customHeight="1">
      <c r="A78" s="45"/>
      <c r="B78" s="45"/>
      <c r="C78" s="45"/>
      <c r="D78"/>
      <c r="E78" s="45"/>
      <c r="F78" s="45"/>
      <c r="G78" s="17" t="s">
        <v>929</v>
      </c>
      <c r="H78" s="18" t="s">
        <v>1027</v>
      </c>
      <c r="I78" s="128"/>
      <c r="J78" s="120">
        <v>20</v>
      </c>
      <c r="K78" s="4" t="s">
        <v>807</v>
      </c>
      <c r="L78" s="9" t="s">
        <v>928</v>
      </c>
      <c r="M78" s="2" t="s">
        <v>916</v>
      </c>
      <c r="N78" s="137">
        <v>13.9</v>
      </c>
      <c r="O78" s="11"/>
    </row>
    <row r="79" spans="1:15" ht="20.100000000000001" customHeight="1">
      <c r="A79" s="45"/>
      <c r="B79" s="45"/>
      <c r="C79" s="45"/>
      <c r="D79" s="45"/>
      <c r="E79" s="45"/>
      <c r="F79" s="45"/>
      <c r="G79" s="17" t="s">
        <v>930</v>
      </c>
      <c r="H79" s="18" t="s">
        <v>1028</v>
      </c>
      <c r="I79" s="128"/>
      <c r="J79" s="120">
        <v>20</v>
      </c>
      <c r="K79" s="4" t="s">
        <v>807</v>
      </c>
      <c r="L79" s="9" t="s">
        <v>927</v>
      </c>
      <c r="M79" s="2" t="s">
        <v>917</v>
      </c>
      <c r="N79" s="137">
        <v>7.7</v>
      </c>
      <c r="O79" s="11"/>
    </row>
    <row r="80" spans="1:15" ht="20.100000000000001" customHeight="1">
      <c r="A80" s="45"/>
      <c r="B80" s="45"/>
      <c r="C80" s="45"/>
      <c r="D80" s="45"/>
      <c r="E80" s="45"/>
      <c r="F80" s="45"/>
      <c r="G80" s="17" t="s">
        <v>931</v>
      </c>
      <c r="H80" s="18" t="s">
        <v>1029</v>
      </c>
      <c r="I80" s="128"/>
      <c r="J80" s="120">
        <v>20</v>
      </c>
      <c r="K80" s="4" t="s">
        <v>807</v>
      </c>
      <c r="L80" s="9" t="s">
        <v>927</v>
      </c>
      <c r="M80" s="2" t="s">
        <v>918</v>
      </c>
      <c r="N80" s="137">
        <v>11.7</v>
      </c>
      <c r="O80" s="11"/>
    </row>
    <row r="81" spans="1:15" ht="20.100000000000001" customHeight="1">
      <c r="A81" s="45"/>
      <c r="B81" s="45"/>
      <c r="C81" s="45"/>
      <c r="D81" s="45"/>
      <c r="E81" s="45"/>
      <c r="F81" s="45"/>
      <c r="G81" s="17" t="s">
        <v>932</v>
      </c>
      <c r="H81" s="18" t="s">
        <v>1030</v>
      </c>
      <c r="I81" s="128"/>
      <c r="J81" s="120">
        <v>20</v>
      </c>
      <c r="K81" s="4" t="s">
        <v>807</v>
      </c>
      <c r="L81" s="9" t="s">
        <v>927</v>
      </c>
      <c r="M81" s="2" t="s">
        <v>919</v>
      </c>
      <c r="N81" s="137">
        <v>6.6</v>
      </c>
      <c r="O81" s="11"/>
    </row>
    <row r="82" spans="1:15" ht="20.100000000000001" customHeight="1">
      <c r="A82" s="45"/>
      <c r="B82" s="45"/>
      <c r="C82" s="45"/>
      <c r="D82" s="45"/>
      <c r="E82" s="45"/>
      <c r="F82" s="45"/>
      <c r="G82" s="17" t="s">
        <v>933</v>
      </c>
      <c r="H82" s="18" t="s">
        <v>1031</v>
      </c>
      <c r="I82" s="128"/>
      <c r="J82" s="120">
        <v>20</v>
      </c>
      <c r="K82" s="4" t="s">
        <v>807</v>
      </c>
      <c r="L82" s="9" t="s">
        <v>927</v>
      </c>
      <c r="M82" s="2" t="s">
        <v>920</v>
      </c>
      <c r="N82" s="137">
        <v>9.9</v>
      </c>
      <c r="O82" s="11"/>
    </row>
    <row r="83" spans="1:15" ht="20.100000000000001" customHeight="1">
      <c r="A83" s="45"/>
      <c r="B83" s="45"/>
      <c r="C83" s="45"/>
      <c r="D83" s="45"/>
      <c r="E83" s="45"/>
      <c r="F83" s="45"/>
      <c r="G83" s="17" t="s">
        <v>934</v>
      </c>
      <c r="H83" s="18" t="s">
        <v>1032</v>
      </c>
      <c r="I83" s="128"/>
      <c r="J83" s="120">
        <v>20</v>
      </c>
      <c r="K83" s="4" t="s">
        <v>807</v>
      </c>
      <c r="L83" s="9" t="s">
        <v>927</v>
      </c>
      <c r="M83" s="2" t="s">
        <v>921</v>
      </c>
      <c r="N83" s="137">
        <v>5.7</v>
      </c>
      <c r="O83" s="11"/>
    </row>
    <row r="84" spans="1:15" ht="20.100000000000001" customHeight="1">
      <c r="A84" s="45"/>
      <c r="B84" s="45"/>
      <c r="C84" s="45"/>
      <c r="D84" s="45"/>
      <c r="E84" s="45"/>
      <c r="F84" s="45"/>
      <c r="G84" s="17" t="s">
        <v>935</v>
      </c>
      <c r="H84" s="18" t="s">
        <v>1033</v>
      </c>
      <c r="I84" s="128"/>
      <c r="J84" s="120">
        <v>20</v>
      </c>
      <c r="K84" s="4" t="s">
        <v>807</v>
      </c>
      <c r="L84" s="9" t="s">
        <v>927</v>
      </c>
      <c r="M84" s="2" t="s">
        <v>922</v>
      </c>
      <c r="N84" s="137">
        <v>7.7</v>
      </c>
      <c r="O84" s="11"/>
    </row>
    <row r="85" spans="1:15" ht="20.100000000000001" customHeight="1">
      <c r="A85" s="45"/>
      <c r="B85" s="45"/>
      <c r="C85" s="45"/>
      <c r="D85" s="45"/>
      <c r="E85" s="45"/>
      <c r="F85" s="45"/>
      <c r="G85" s="17" t="s">
        <v>936</v>
      </c>
      <c r="H85" s="18" t="s">
        <v>1034</v>
      </c>
      <c r="I85" s="128"/>
      <c r="J85" s="120">
        <v>20</v>
      </c>
      <c r="K85" s="4" t="s">
        <v>807</v>
      </c>
      <c r="L85" s="9" t="s">
        <v>927</v>
      </c>
      <c r="M85" s="2" t="s">
        <v>923</v>
      </c>
      <c r="N85" s="137">
        <v>4.7</v>
      </c>
      <c r="O85" s="11"/>
    </row>
    <row r="86" spans="1:15" ht="20.100000000000001" customHeight="1">
      <c r="A86" s="45"/>
      <c r="B86" s="45"/>
      <c r="C86" s="45"/>
      <c r="D86" s="45"/>
      <c r="E86" s="45"/>
      <c r="F86" s="45"/>
      <c r="G86" s="17" t="s">
        <v>937</v>
      </c>
      <c r="H86" s="18" t="s">
        <v>1035</v>
      </c>
      <c r="I86" s="128"/>
      <c r="J86" s="120">
        <v>20</v>
      </c>
      <c r="K86" s="4" t="s">
        <v>807</v>
      </c>
      <c r="L86" s="9" t="s">
        <v>927</v>
      </c>
      <c r="M86" s="2" t="s">
        <v>924</v>
      </c>
      <c r="N86" s="137">
        <v>5.9</v>
      </c>
      <c r="O86" s="11"/>
    </row>
    <row r="87" spans="1:15" ht="20.100000000000001" customHeight="1">
      <c r="A87" s="45"/>
      <c r="B87" s="45"/>
      <c r="C87" s="45"/>
      <c r="D87" s="45"/>
      <c r="E87" s="45"/>
      <c r="F87" s="45"/>
      <c r="G87" s="17" t="s">
        <v>938</v>
      </c>
      <c r="H87" s="18" t="s">
        <v>1036</v>
      </c>
      <c r="I87" s="128"/>
      <c r="J87" s="120">
        <v>20</v>
      </c>
      <c r="K87" s="4" t="s">
        <v>807</v>
      </c>
      <c r="L87" s="9" t="s">
        <v>927</v>
      </c>
      <c r="M87" s="2" t="s">
        <v>925</v>
      </c>
      <c r="N87" s="137">
        <v>3.8</v>
      </c>
      <c r="O87" s="11"/>
    </row>
    <row r="88" spans="1:15" ht="20.100000000000001" customHeight="1">
      <c r="A88" s="45"/>
      <c r="B88" s="45"/>
      <c r="C88" s="45"/>
      <c r="D88" s="45"/>
      <c r="E88" s="45"/>
      <c r="F88" s="45"/>
      <c r="G88" s="17" t="s">
        <v>166</v>
      </c>
      <c r="H88" s="18" t="s">
        <v>879</v>
      </c>
      <c r="I88" s="128"/>
      <c r="J88" s="120">
        <v>25</v>
      </c>
      <c r="K88" s="4" t="s">
        <v>807</v>
      </c>
      <c r="L88" s="9" t="s">
        <v>780</v>
      </c>
      <c r="M88" s="2" t="s">
        <v>165</v>
      </c>
      <c r="N88" s="137">
        <v>8.3000000000000007</v>
      </c>
      <c r="O88" s="11"/>
    </row>
    <row r="89" spans="1:15" ht="20.100000000000001" customHeight="1">
      <c r="A89" s="45"/>
      <c r="B89" s="45"/>
      <c r="C89" s="45"/>
      <c r="D89" s="45"/>
      <c r="E89" s="45"/>
      <c r="F89" s="45"/>
      <c r="G89" s="17" t="s">
        <v>168</v>
      </c>
      <c r="H89" s="18" t="s">
        <v>880</v>
      </c>
      <c r="I89" s="128"/>
      <c r="J89" s="120">
        <v>25</v>
      </c>
      <c r="K89" s="4" t="s">
        <v>807</v>
      </c>
      <c r="L89" s="9" t="s">
        <v>780</v>
      </c>
      <c r="M89" s="2" t="s">
        <v>167</v>
      </c>
      <c r="N89" s="137">
        <v>4.5999999999999996</v>
      </c>
      <c r="O89" s="11"/>
    </row>
    <row r="90" spans="1:15" ht="20.100000000000001" customHeight="1">
      <c r="A90" s="45"/>
      <c r="B90" s="45"/>
      <c r="C90" s="45"/>
      <c r="D90" s="45"/>
      <c r="E90" s="45"/>
      <c r="F90" s="45"/>
      <c r="G90" s="17" t="s">
        <v>170</v>
      </c>
      <c r="H90" s="18" t="s">
        <v>881</v>
      </c>
      <c r="I90" s="128"/>
      <c r="J90" s="120">
        <v>25</v>
      </c>
      <c r="K90" s="4" t="s">
        <v>807</v>
      </c>
      <c r="L90" s="9" t="s">
        <v>780</v>
      </c>
      <c r="M90" s="2" t="s">
        <v>169</v>
      </c>
      <c r="N90" s="137">
        <v>2.6</v>
      </c>
      <c r="O90" s="11"/>
    </row>
    <row r="91" spans="1:15" ht="20.100000000000001" customHeight="1">
      <c r="A91" s="45"/>
      <c r="B91" s="45"/>
      <c r="C91" s="45"/>
      <c r="D91" s="45"/>
      <c r="E91" s="45"/>
      <c r="F91" s="45"/>
      <c r="G91" s="17" t="s">
        <v>172</v>
      </c>
      <c r="H91" s="18" t="s">
        <v>882</v>
      </c>
      <c r="I91" s="128"/>
      <c r="J91" s="120">
        <v>25</v>
      </c>
      <c r="K91" s="4" t="s">
        <v>807</v>
      </c>
      <c r="L91" s="9" t="s">
        <v>780</v>
      </c>
      <c r="M91" s="2" t="s">
        <v>171</v>
      </c>
      <c r="N91" s="137">
        <v>1.5</v>
      </c>
      <c r="O91" s="11"/>
    </row>
    <row r="92" spans="1:15" ht="20.100000000000001" customHeight="1">
      <c r="A92" s="45"/>
      <c r="B92" s="45"/>
      <c r="C92" s="45"/>
      <c r="D92" s="45"/>
      <c r="E92" s="45"/>
      <c r="F92" s="45"/>
      <c r="G92" s="17" t="s">
        <v>174</v>
      </c>
      <c r="H92" s="18" t="s">
        <v>843</v>
      </c>
      <c r="I92" s="128"/>
      <c r="J92" s="120">
        <v>100</v>
      </c>
      <c r="K92" s="4" t="s">
        <v>807</v>
      </c>
      <c r="L92" s="9" t="s">
        <v>780</v>
      </c>
      <c r="M92" s="2" t="s">
        <v>173</v>
      </c>
      <c r="N92" s="137">
        <v>4.2</v>
      </c>
      <c r="O92" s="11"/>
    </row>
    <row r="93" spans="1:15" ht="20.100000000000001" customHeight="1">
      <c r="A93" s="45"/>
      <c r="B93" s="45"/>
      <c r="C93" s="45"/>
      <c r="D93" s="45"/>
      <c r="E93" s="45"/>
      <c r="F93" s="45"/>
      <c r="G93" s="17" t="s">
        <v>176</v>
      </c>
      <c r="H93" s="18" t="s">
        <v>844</v>
      </c>
      <c r="I93" s="128"/>
      <c r="J93" s="120">
        <v>80</v>
      </c>
      <c r="K93" s="4" t="s">
        <v>807</v>
      </c>
      <c r="L93" s="9" t="s">
        <v>780</v>
      </c>
      <c r="M93" s="2" t="s">
        <v>175</v>
      </c>
      <c r="N93" s="137">
        <v>6.3</v>
      </c>
      <c r="O93" s="11"/>
    </row>
    <row r="94" spans="1:15" ht="20.100000000000001" customHeight="1">
      <c r="A94" s="45"/>
      <c r="B94" s="45"/>
      <c r="C94" s="45"/>
      <c r="D94" s="45"/>
      <c r="E94" s="45"/>
      <c r="F94" s="45"/>
      <c r="G94" s="17" t="s">
        <v>178</v>
      </c>
      <c r="H94" s="18" t="s">
        <v>179</v>
      </c>
      <c r="I94" s="128"/>
      <c r="J94" s="120">
        <v>10</v>
      </c>
      <c r="K94" s="4" t="s">
        <v>763</v>
      </c>
      <c r="L94" s="9" t="s">
        <v>520</v>
      </c>
      <c r="M94" s="2" t="s">
        <v>177</v>
      </c>
      <c r="N94" s="137">
        <v>15</v>
      </c>
      <c r="O94" s="11"/>
    </row>
    <row r="95" spans="1:15" ht="20.100000000000001" customHeight="1">
      <c r="A95" s="45"/>
      <c r="B95" s="45"/>
      <c r="C95" s="45"/>
      <c r="D95" s="45"/>
      <c r="E95" s="45"/>
      <c r="F95" s="45"/>
      <c r="G95" s="17" t="s">
        <v>181</v>
      </c>
      <c r="H95" s="52" t="s">
        <v>789</v>
      </c>
      <c r="I95" s="146">
        <f>I94*2</f>
        <v>0</v>
      </c>
      <c r="J95" s="120">
        <v>10</v>
      </c>
      <c r="K95" s="4" t="s">
        <v>763</v>
      </c>
      <c r="L95" s="9" t="s">
        <v>520</v>
      </c>
      <c r="M95" s="2" t="s">
        <v>180</v>
      </c>
      <c r="N95" s="137">
        <v>3.3</v>
      </c>
      <c r="O95" s="11"/>
    </row>
    <row r="96" spans="1:15" ht="20.100000000000001" customHeight="1">
      <c r="A96" s="45"/>
      <c r="B96" s="45"/>
      <c r="C96" s="45"/>
      <c r="D96" s="45"/>
      <c r="E96" s="45"/>
      <c r="F96" s="45"/>
      <c r="G96" s="17" t="s">
        <v>183</v>
      </c>
      <c r="H96" s="18" t="s">
        <v>184</v>
      </c>
      <c r="I96" s="128"/>
      <c r="J96" s="120">
        <v>10</v>
      </c>
      <c r="K96" s="4" t="s">
        <v>763</v>
      </c>
      <c r="L96" s="9" t="s">
        <v>520</v>
      </c>
      <c r="M96" s="2" t="s">
        <v>182</v>
      </c>
      <c r="N96" s="137">
        <v>22.5</v>
      </c>
      <c r="O96" s="11"/>
    </row>
    <row r="97" spans="1:15" ht="20.100000000000001" customHeight="1">
      <c r="A97" s="45"/>
      <c r="B97" s="45"/>
      <c r="C97" s="45"/>
      <c r="D97" s="45"/>
      <c r="E97" s="45"/>
      <c r="F97" s="45"/>
      <c r="G97" s="17" t="s">
        <v>186</v>
      </c>
      <c r="H97" s="52" t="s">
        <v>789</v>
      </c>
      <c r="I97" s="146">
        <f>I96*2</f>
        <v>0</v>
      </c>
      <c r="J97" s="120">
        <v>10</v>
      </c>
      <c r="K97" s="4" t="s">
        <v>763</v>
      </c>
      <c r="L97" s="9" t="s">
        <v>520</v>
      </c>
      <c r="M97" s="2" t="s">
        <v>185</v>
      </c>
      <c r="N97" s="137">
        <v>4.2</v>
      </c>
      <c r="O97" s="11"/>
    </row>
    <row r="98" spans="1:15" ht="20.100000000000001" customHeight="1">
      <c r="A98" s="45"/>
      <c r="B98" s="45"/>
      <c r="C98" s="45"/>
      <c r="D98" s="45"/>
      <c r="E98" s="45"/>
      <c r="F98" s="45"/>
      <c r="G98" s="17" t="s">
        <v>188</v>
      </c>
      <c r="H98" s="18" t="s">
        <v>189</v>
      </c>
      <c r="I98" s="128"/>
      <c r="J98" s="120">
        <v>10</v>
      </c>
      <c r="K98" s="4" t="s">
        <v>763</v>
      </c>
      <c r="L98" s="9" t="s">
        <v>520</v>
      </c>
      <c r="M98" s="2" t="s">
        <v>187</v>
      </c>
      <c r="N98" s="137">
        <v>28.5</v>
      </c>
      <c r="O98" s="11"/>
    </row>
    <row r="99" spans="1:15" ht="20.100000000000001" customHeight="1">
      <c r="A99" s="45"/>
      <c r="B99" s="45"/>
      <c r="C99" s="45"/>
      <c r="D99" s="45"/>
      <c r="E99" s="45"/>
      <c r="F99" s="45"/>
      <c r="G99" s="17" t="s">
        <v>191</v>
      </c>
      <c r="H99" s="52" t="s">
        <v>789</v>
      </c>
      <c r="I99" s="146">
        <f>I98*2</f>
        <v>0</v>
      </c>
      <c r="J99" s="120">
        <v>10</v>
      </c>
      <c r="K99" s="4" t="s">
        <v>763</v>
      </c>
      <c r="L99" s="9" t="s">
        <v>520</v>
      </c>
      <c r="M99" s="2" t="s">
        <v>190</v>
      </c>
      <c r="N99" s="137">
        <v>4.8</v>
      </c>
      <c r="O99" s="11"/>
    </row>
    <row r="100" spans="1:15" ht="20.100000000000001" customHeight="1">
      <c r="A100" s="45"/>
      <c r="B100" s="45"/>
      <c r="C100" s="45"/>
      <c r="D100" s="45"/>
      <c r="E100" s="45"/>
      <c r="F100" s="45"/>
      <c r="G100" s="17" t="s">
        <v>193</v>
      </c>
      <c r="H100" s="18" t="s">
        <v>883</v>
      </c>
      <c r="I100" s="128"/>
      <c r="J100" s="120">
        <v>50</v>
      </c>
      <c r="K100" s="4" t="s">
        <v>763</v>
      </c>
      <c r="L100" s="9" t="s">
        <v>520</v>
      </c>
      <c r="M100" s="2" t="s">
        <v>192</v>
      </c>
      <c r="N100" s="137">
        <v>5.2</v>
      </c>
      <c r="O100" s="11"/>
    </row>
    <row r="101" spans="1:15" ht="20.100000000000001" customHeight="1">
      <c r="A101" s="45"/>
      <c r="B101" s="45"/>
      <c r="C101" s="45"/>
      <c r="D101" s="45"/>
      <c r="E101" s="45"/>
      <c r="F101" s="45"/>
      <c r="G101" s="17" t="s">
        <v>195</v>
      </c>
      <c r="H101" s="18" t="s">
        <v>884</v>
      </c>
      <c r="I101" s="128"/>
      <c r="J101" s="120">
        <v>50</v>
      </c>
      <c r="K101" s="4" t="s">
        <v>763</v>
      </c>
      <c r="L101" s="9" t="s">
        <v>520</v>
      </c>
      <c r="M101" s="2" t="s">
        <v>194</v>
      </c>
      <c r="N101" s="137">
        <v>6.1</v>
      </c>
      <c r="O101" s="11"/>
    </row>
    <row r="102" spans="1:15" ht="20.100000000000001" customHeight="1">
      <c r="A102" s="45"/>
      <c r="B102" s="45"/>
      <c r="C102" s="45"/>
      <c r="D102" s="45"/>
      <c r="E102" s="45"/>
      <c r="F102" s="45"/>
      <c r="G102" s="17" t="s">
        <v>197</v>
      </c>
      <c r="H102" s="18" t="s">
        <v>198</v>
      </c>
      <c r="I102" s="128"/>
      <c r="J102" s="121">
        <v>30</v>
      </c>
      <c r="K102" s="4" t="s">
        <v>764</v>
      </c>
      <c r="L102" s="9" t="s">
        <v>781</v>
      </c>
      <c r="M102" s="2" t="s">
        <v>196</v>
      </c>
      <c r="N102" s="137">
        <v>0.6</v>
      </c>
      <c r="O102" s="11">
        <v>30</v>
      </c>
    </row>
    <row r="103" spans="1:15" ht="20.100000000000001" customHeight="1">
      <c r="A103" s="45"/>
      <c r="B103" s="45"/>
      <c r="C103" s="45"/>
      <c r="D103" s="45"/>
      <c r="E103" s="45"/>
      <c r="F103" s="45"/>
      <c r="G103" s="17" t="s">
        <v>200</v>
      </c>
      <c r="H103" s="18" t="s">
        <v>790</v>
      </c>
      <c r="I103" s="128"/>
      <c r="J103" s="121">
        <v>5</v>
      </c>
      <c r="K103" s="4" t="s">
        <v>764</v>
      </c>
      <c r="L103" s="9" t="s">
        <v>781</v>
      </c>
      <c r="M103" s="2" t="s">
        <v>199</v>
      </c>
      <c r="N103" s="137">
        <v>1.8</v>
      </c>
      <c r="O103" s="11">
        <v>5</v>
      </c>
    </row>
    <row r="104" spans="1:15" ht="20.100000000000001" customHeight="1">
      <c r="A104" s="45"/>
      <c r="B104" s="45"/>
      <c r="C104" s="45"/>
      <c r="D104" s="45"/>
      <c r="E104" s="45"/>
      <c r="F104" s="45"/>
      <c r="G104" s="17" t="s">
        <v>202</v>
      </c>
      <c r="H104" s="18" t="s">
        <v>791</v>
      </c>
      <c r="I104" s="128"/>
      <c r="J104" s="121">
        <v>5</v>
      </c>
      <c r="K104" s="4" t="s">
        <v>764</v>
      </c>
      <c r="L104" s="9" t="s">
        <v>781</v>
      </c>
      <c r="M104" s="2" t="s">
        <v>201</v>
      </c>
      <c r="N104" s="137">
        <v>1.8</v>
      </c>
      <c r="O104" s="11">
        <v>5</v>
      </c>
    </row>
    <row r="105" spans="1:15" ht="20.100000000000001" customHeight="1">
      <c r="A105" s="45"/>
      <c r="B105" s="45"/>
      <c r="C105" s="45"/>
      <c r="D105" s="45"/>
      <c r="E105" s="45"/>
      <c r="F105" s="45"/>
      <c r="G105" s="17" t="s">
        <v>204</v>
      </c>
      <c r="H105" s="18" t="s">
        <v>885</v>
      </c>
      <c r="I105" s="128"/>
      <c r="J105" s="120">
        <v>50</v>
      </c>
      <c r="K105" s="4" t="s">
        <v>764</v>
      </c>
      <c r="L105" s="9" t="s">
        <v>781</v>
      </c>
      <c r="M105" s="2" t="s">
        <v>203</v>
      </c>
      <c r="N105" s="137">
        <v>0.5</v>
      </c>
      <c r="O105" s="11"/>
    </row>
    <row r="106" spans="1:15" ht="20.100000000000001" customHeight="1">
      <c r="A106" s="45"/>
      <c r="B106" s="45"/>
      <c r="C106" s="45"/>
      <c r="D106" s="45"/>
      <c r="E106" s="45"/>
      <c r="F106" s="45"/>
      <c r="G106" s="17" t="s">
        <v>206</v>
      </c>
      <c r="H106" s="18" t="s">
        <v>886</v>
      </c>
      <c r="I106" s="128"/>
      <c r="J106" s="120">
        <v>50</v>
      </c>
      <c r="K106" s="4" t="s">
        <v>764</v>
      </c>
      <c r="L106" s="9" t="s">
        <v>781</v>
      </c>
      <c r="M106" s="2" t="s">
        <v>205</v>
      </c>
      <c r="N106" s="137">
        <v>0.8</v>
      </c>
      <c r="O106" s="11"/>
    </row>
    <row r="107" spans="1:15" ht="20.100000000000001" customHeight="1">
      <c r="A107" s="45"/>
      <c r="B107" s="45"/>
      <c r="C107" s="45"/>
      <c r="D107" s="45"/>
      <c r="E107" s="45"/>
      <c r="F107" s="45"/>
      <c r="G107" s="17" t="s">
        <v>208</v>
      </c>
      <c r="H107" s="18" t="s">
        <v>887</v>
      </c>
      <c r="I107" s="128"/>
      <c r="J107" s="120">
        <v>50</v>
      </c>
      <c r="K107" s="4" t="s">
        <v>764</v>
      </c>
      <c r="L107" s="9" t="s">
        <v>781</v>
      </c>
      <c r="M107" s="2" t="s">
        <v>207</v>
      </c>
      <c r="N107" s="137">
        <v>1</v>
      </c>
      <c r="O107" s="11"/>
    </row>
    <row r="108" spans="1:15" ht="20.100000000000001" customHeight="1">
      <c r="A108" s="45"/>
      <c r="B108" s="45"/>
      <c r="C108" s="45"/>
      <c r="D108" s="45"/>
      <c r="E108" s="45"/>
      <c r="F108" s="45"/>
      <c r="G108" s="17" t="s">
        <v>210</v>
      </c>
      <c r="H108" s="18" t="s">
        <v>888</v>
      </c>
      <c r="I108" s="128"/>
      <c r="J108" s="120">
        <v>50</v>
      </c>
      <c r="K108" s="4" t="s">
        <v>764</v>
      </c>
      <c r="L108" s="9" t="s">
        <v>781</v>
      </c>
      <c r="M108" s="2" t="s">
        <v>209</v>
      </c>
      <c r="N108" s="137">
        <v>1.1000000000000001</v>
      </c>
      <c r="O108" s="11"/>
    </row>
    <row r="109" spans="1:15" ht="20.100000000000001" customHeight="1">
      <c r="A109" s="45"/>
      <c r="B109" s="45"/>
      <c r="C109" s="45"/>
      <c r="D109" s="45"/>
      <c r="E109" s="45"/>
      <c r="F109" s="45"/>
      <c r="G109" s="17" t="s">
        <v>212</v>
      </c>
      <c r="H109" s="18" t="s">
        <v>836</v>
      </c>
      <c r="I109" s="128"/>
      <c r="J109" s="120">
        <v>50</v>
      </c>
      <c r="K109" s="4" t="s">
        <v>764</v>
      </c>
      <c r="L109" s="9" t="s">
        <v>781</v>
      </c>
      <c r="M109" s="2" t="s">
        <v>211</v>
      </c>
      <c r="N109" s="137">
        <v>1.8</v>
      </c>
      <c r="O109" s="11"/>
    </row>
    <row r="110" spans="1:15" ht="20.100000000000001" customHeight="1">
      <c r="A110" s="45"/>
      <c r="B110" s="45"/>
      <c r="C110" s="45"/>
      <c r="D110" s="45"/>
      <c r="E110" s="45"/>
      <c r="F110" s="45"/>
      <c r="G110" s="17" t="s">
        <v>214</v>
      </c>
      <c r="H110" s="18" t="s">
        <v>837</v>
      </c>
      <c r="I110" s="128"/>
      <c r="J110" s="120">
        <v>50</v>
      </c>
      <c r="K110" s="4" t="s">
        <v>764</v>
      </c>
      <c r="L110" s="9" t="s">
        <v>781</v>
      </c>
      <c r="M110" s="2" t="s">
        <v>213</v>
      </c>
      <c r="N110" s="137">
        <v>3.5</v>
      </c>
      <c r="O110" s="11"/>
    </row>
    <row r="111" spans="1:15" ht="20.100000000000001" customHeight="1">
      <c r="A111" s="45"/>
      <c r="B111" s="45"/>
      <c r="C111" s="45"/>
      <c r="D111" s="45"/>
      <c r="E111" s="45"/>
      <c r="F111" s="45"/>
      <c r="G111" s="17" t="s">
        <v>216</v>
      </c>
      <c r="H111" s="18" t="s">
        <v>840</v>
      </c>
      <c r="I111" s="128"/>
      <c r="J111" s="120">
        <v>20</v>
      </c>
      <c r="K111" s="4" t="s">
        <v>764</v>
      </c>
      <c r="L111" s="9" t="s">
        <v>782</v>
      </c>
      <c r="M111" s="2" t="s">
        <v>215</v>
      </c>
      <c r="N111" s="137">
        <v>2.2999999999999998</v>
      </c>
      <c r="O111" s="11"/>
    </row>
    <row r="112" spans="1:15" ht="20.100000000000001" customHeight="1">
      <c r="A112" s="45"/>
      <c r="B112" s="45"/>
      <c r="C112" s="45"/>
      <c r="D112" s="45"/>
      <c r="E112" s="45"/>
      <c r="F112" s="45"/>
      <c r="G112" s="17" t="s">
        <v>218</v>
      </c>
      <c r="H112" s="18" t="s">
        <v>841</v>
      </c>
      <c r="I112" s="128"/>
      <c r="J112" s="120">
        <v>20</v>
      </c>
      <c r="K112" s="4" t="s">
        <v>764</v>
      </c>
      <c r="L112" s="9" t="s">
        <v>782</v>
      </c>
      <c r="M112" s="2" t="s">
        <v>217</v>
      </c>
      <c r="N112" s="137">
        <v>3</v>
      </c>
      <c r="O112" s="11"/>
    </row>
    <row r="113" spans="1:15" ht="20.100000000000001" customHeight="1">
      <c r="A113" s="45"/>
      <c r="B113" s="45"/>
      <c r="C113" s="45"/>
      <c r="D113" s="45"/>
      <c r="E113" s="45"/>
      <c r="F113" s="45"/>
      <c r="G113" s="17" t="s">
        <v>220</v>
      </c>
      <c r="H113" s="18" t="s">
        <v>842</v>
      </c>
      <c r="I113" s="128"/>
      <c r="J113" s="120">
        <v>20</v>
      </c>
      <c r="K113" s="4" t="s">
        <v>764</v>
      </c>
      <c r="L113" s="9" t="s">
        <v>782</v>
      </c>
      <c r="M113" s="2" t="s">
        <v>219</v>
      </c>
      <c r="N113" s="137">
        <v>3.7</v>
      </c>
      <c r="O113" s="11"/>
    </row>
    <row r="114" spans="1:15" ht="20.100000000000001" customHeight="1">
      <c r="A114" s="45"/>
      <c r="B114" s="45"/>
      <c r="C114" s="45"/>
      <c r="D114" s="45"/>
      <c r="E114" s="45"/>
      <c r="F114" s="45"/>
      <c r="G114" s="17" t="s">
        <v>222</v>
      </c>
      <c r="H114" s="18" t="s">
        <v>838</v>
      </c>
      <c r="I114" s="128"/>
      <c r="J114" s="120">
        <v>20</v>
      </c>
      <c r="K114" s="4" t="s">
        <v>764</v>
      </c>
      <c r="L114" s="9" t="s">
        <v>782</v>
      </c>
      <c r="M114" s="2" t="s">
        <v>221</v>
      </c>
      <c r="N114" s="137">
        <v>4.4000000000000004</v>
      </c>
      <c r="O114" s="11"/>
    </row>
    <row r="115" spans="1:15" ht="20.100000000000001" customHeight="1">
      <c r="A115" s="45"/>
      <c r="B115" s="45"/>
      <c r="C115" s="45"/>
      <c r="D115" s="45"/>
      <c r="E115" s="45"/>
      <c r="F115" s="45"/>
      <c r="G115" s="17" t="s">
        <v>224</v>
      </c>
      <c r="H115" s="18" t="s">
        <v>839</v>
      </c>
      <c r="I115" s="128"/>
      <c r="J115" s="120">
        <v>20</v>
      </c>
      <c r="K115" s="4" t="s">
        <v>764</v>
      </c>
      <c r="L115" s="9" t="s">
        <v>782</v>
      </c>
      <c r="M115" s="2" t="s">
        <v>223</v>
      </c>
      <c r="N115" s="137">
        <v>5.0999999999999996</v>
      </c>
      <c r="O115" s="11"/>
    </row>
    <row r="116" spans="1:15" ht="20.100000000000001" customHeight="1">
      <c r="A116" s="45"/>
      <c r="B116" s="45"/>
      <c r="C116" s="45"/>
      <c r="D116" s="45"/>
      <c r="E116" s="45"/>
      <c r="F116" s="45"/>
      <c r="G116" s="17" t="s">
        <v>834</v>
      </c>
      <c r="H116" s="18" t="s">
        <v>889</v>
      </c>
      <c r="I116" s="128"/>
      <c r="J116" s="120">
        <v>10</v>
      </c>
      <c r="K116" s="4" t="s">
        <v>764</v>
      </c>
      <c r="L116" s="9" t="s">
        <v>782</v>
      </c>
      <c r="M116" s="2" t="s">
        <v>225</v>
      </c>
      <c r="N116" s="137">
        <v>4.6399999999999997</v>
      </c>
      <c r="O116" s="11"/>
    </row>
    <row r="117" spans="1:15" ht="20.100000000000001" customHeight="1">
      <c r="A117" s="45"/>
      <c r="B117" s="45"/>
      <c r="C117" s="45"/>
      <c r="D117" s="45"/>
      <c r="E117" s="45"/>
      <c r="F117" s="45"/>
      <c r="G117" s="17" t="s">
        <v>835</v>
      </c>
      <c r="H117" s="18" t="s">
        <v>890</v>
      </c>
      <c r="I117" s="128"/>
      <c r="J117" s="120">
        <v>10</v>
      </c>
      <c r="K117" s="4" t="s">
        <v>764</v>
      </c>
      <c r="L117" s="9" t="s">
        <v>782</v>
      </c>
      <c r="M117" s="2" t="s">
        <v>226</v>
      </c>
      <c r="N117" s="140">
        <v>3.86</v>
      </c>
      <c r="O117" s="11"/>
    </row>
    <row r="118" spans="1:15" ht="20.100000000000001" customHeight="1">
      <c r="A118" s="45"/>
      <c r="B118" s="45"/>
      <c r="C118" s="45"/>
      <c r="D118" s="45"/>
      <c r="E118" s="45"/>
      <c r="F118" s="45"/>
      <c r="G118" s="17" t="s">
        <v>228</v>
      </c>
      <c r="H118" s="20" t="s">
        <v>822</v>
      </c>
      <c r="I118" s="128"/>
      <c r="J118" s="120"/>
      <c r="K118" s="4" t="s">
        <v>765</v>
      </c>
      <c r="L118" s="9" t="s">
        <v>524</v>
      </c>
      <c r="M118" s="2" t="s">
        <v>227</v>
      </c>
      <c r="N118" s="137">
        <v>2.7</v>
      </c>
      <c r="O118" s="11"/>
    </row>
    <row r="119" spans="1:15" ht="20.100000000000001" customHeight="1">
      <c r="A119" s="45"/>
      <c r="B119" s="45"/>
      <c r="C119" s="45"/>
      <c r="D119" s="45"/>
      <c r="E119" s="45"/>
      <c r="F119" s="45"/>
      <c r="G119" s="17" t="s">
        <v>230</v>
      </c>
      <c r="H119" s="18" t="s">
        <v>823</v>
      </c>
      <c r="I119" s="128"/>
      <c r="J119" s="120"/>
      <c r="K119" s="4" t="s">
        <v>765</v>
      </c>
      <c r="L119" s="9" t="s">
        <v>524</v>
      </c>
      <c r="M119" s="2" t="s">
        <v>229</v>
      </c>
      <c r="N119" s="137">
        <v>3.6</v>
      </c>
      <c r="O119" s="11"/>
    </row>
    <row r="120" spans="1:15" ht="20.100000000000001" customHeight="1">
      <c r="A120" s="45"/>
      <c r="B120" s="45"/>
      <c r="C120" s="45"/>
      <c r="D120" s="45"/>
      <c r="E120" s="45"/>
      <c r="F120" s="45"/>
      <c r="G120" s="17" t="s">
        <v>232</v>
      </c>
      <c r="H120" s="18" t="s">
        <v>833</v>
      </c>
      <c r="I120" s="128"/>
      <c r="J120" s="120"/>
      <c r="K120" s="4" t="s">
        <v>765</v>
      </c>
      <c r="L120" s="9" t="s">
        <v>524</v>
      </c>
      <c r="M120" s="2" t="s">
        <v>231</v>
      </c>
      <c r="N120" s="137">
        <v>3.5</v>
      </c>
      <c r="O120" s="11"/>
    </row>
    <row r="121" spans="1:15" ht="20.100000000000001" customHeight="1">
      <c r="A121" s="45"/>
      <c r="B121" s="45"/>
      <c r="C121" s="45"/>
      <c r="D121" s="45"/>
      <c r="E121" s="45"/>
      <c r="F121" s="45"/>
      <c r="G121" s="17" t="s">
        <v>234</v>
      </c>
      <c r="H121" s="18" t="s">
        <v>824</v>
      </c>
      <c r="I121" s="128"/>
      <c r="J121" s="120"/>
      <c r="K121" s="4" t="s">
        <v>765</v>
      </c>
      <c r="L121" s="9" t="s">
        <v>524</v>
      </c>
      <c r="M121" s="2" t="s">
        <v>233</v>
      </c>
      <c r="N121" s="137">
        <v>5.0999999999999996</v>
      </c>
      <c r="O121" s="11"/>
    </row>
    <row r="122" spans="1:15" ht="20.100000000000001" customHeight="1">
      <c r="A122" s="45"/>
      <c r="B122" s="45"/>
      <c r="C122" s="45"/>
      <c r="D122" s="45"/>
      <c r="E122" s="45"/>
      <c r="F122" s="45"/>
      <c r="G122" s="17" t="s">
        <v>236</v>
      </c>
      <c r="H122" s="18" t="s">
        <v>825</v>
      </c>
      <c r="I122" s="128"/>
      <c r="J122" s="120"/>
      <c r="K122" s="4" t="s">
        <v>765</v>
      </c>
      <c r="L122" s="9" t="s">
        <v>524</v>
      </c>
      <c r="M122" s="2" t="s">
        <v>235</v>
      </c>
      <c r="N122" s="137">
        <v>6.5</v>
      </c>
      <c r="O122" s="11"/>
    </row>
    <row r="123" spans="1:15" ht="20.100000000000001" customHeight="1">
      <c r="A123" s="45"/>
      <c r="B123" s="45"/>
      <c r="C123" s="45"/>
      <c r="D123" s="45"/>
      <c r="E123" s="45"/>
      <c r="F123" s="45"/>
      <c r="G123" s="17" t="s">
        <v>238</v>
      </c>
      <c r="H123" s="18" t="s">
        <v>826</v>
      </c>
      <c r="I123" s="128"/>
      <c r="J123" s="120"/>
      <c r="K123" s="4" t="s">
        <v>765</v>
      </c>
      <c r="L123" s="9" t="s">
        <v>524</v>
      </c>
      <c r="M123" s="2" t="s">
        <v>237</v>
      </c>
      <c r="N123" s="137">
        <v>5.8</v>
      </c>
      <c r="O123" s="11"/>
    </row>
    <row r="124" spans="1:15" ht="20.100000000000001" customHeight="1">
      <c r="A124" s="45"/>
      <c r="B124" s="45"/>
      <c r="C124" s="45"/>
      <c r="D124" s="45"/>
      <c r="E124" s="45"/>
      <c r="F124" s="45"/>
      <c r="G124" s="17" t="s">
        <v>240</v>
      </c>
      <c r="H124" s="18" t="s">
        <v>827</v>
      </c>
      <c r="I124" s="128"/>
      <c r="J124" s="120"/>
      <c r="K124" s="4" t="s">
        <v>766</v>
      </c>
      <c r="L124" s="9" t="s">
        <v>502</v>
      </c>
      <c r="M124" s="2" t="s">
        <v>239</v>
      </c>
      <c r="N124" s="137">
        <v>1.2</v>
      </c>
      <c r="O124" s="11"/>
    </row>
    <row r="125" spans="1:15" ht="20.100000000000001" customHeight="1">
      <c r="A125" s="45"/>
      <c r="B125" s="45"/>
      <c r="C125" s="45"/>
      <c r="D125" s="45"/>
      <c r="E125" s="45"/>
      <c r="F125" s="45"/>
      <c r="G125" s="17" t="s">
        <v>242</v>
      </c>
      <c r="H125" s="18" t="s">
        <v>828</v>
      </c>
      <c r="I125" s="128"/>
      <c r="J125" s="120">
        <v>50</v>
      </c>
      <c r="K125" s="4" t="s">
        <v>766</v>
      </c>
      <c r="L125" s="9" t="s">
        <v>502</v>
      </c>
      <c r="M125" s="2" t="s">
        <v>241</v>
      </c>
      <c r="N125" s="137">
        <v>9</v>
      </c>
      <c r="O125" s="11"/>
    </row>
    <row r="126" spans="1:15" ht="20.100000000000001" customHeight="1">
      <c r="A126" s="45"/>
      <c r="B126" s="45"/>
      <c r="C126" s="45"/>
      <c r="D126" s="45"/>
      <c r="E126" s="45"/>
      <c r="F126" s="45"/>
      <c r="G126" s="17" t="s">
        <v>244</v>
      </c>
      <c r="H126" s="18" t="s">
        <v>829</v>
      </c>
      <c r="I126" s="128"/>
      <c r="J126" s="120">
        <v>50</v>
      </c>
      <c r="K126" s="4" t="s">
        <v>766</v>
      </c>
      <c r="L126" s="9" t="s">
        <v>502</v>
      </c>
      <c r="M126" s="2" t="s">
        <v>243</v>
      </c>
      <c r="N126" s="137">
        <v>18</v>
      </c>
      <c r="O126" s="11"/>
    </row>
    <row r="127" spans="1:15" ht="20.100000000000001" customHeight="1">
      <c r="A127" s="45"/>
      <c r="B127" s="45"/>
      <c r="C127" s="45"/>
      <c r="D127" s="45"/>
      <c r="E127" s="45"/>
      <c r="F127" s="45"/>
      <c r="G127" s="17" t="s">
        <v>950</v>
      </c>
      <c r="H127" s="18" t="s">
        <v>820</v>
      </c>
      <c r="I127" s="128"/>
      <c r="J127" s="121"/>
      <c r="K127" s="5" t="s">
        <v>767</v>
      </c>
      <c r="L127" s="9" t="s">
        <v>245</v>
      </c>
      <c r="M127" s="2" t="s">
        <v>525</v>
      </c>
      <c r="N127" s="137">
        <v>1.5</v>
      </c>
      <c r="O127" s="11"/>
    </row>
    <row r="128" spans="1:15" ht="20.100000000000001" customHeight="1">
      <c r="A128" s="45"/>
      <c r="B128" s="45"/>
      <c r="C128" s="45"/>
      <c r="D128" s="45"/>
      <c r="E128" s="45"/>
      <c r="F128" s="45"/>
      <c r="G128" s="17" t="s">
        <v>247</v>
      </c>
      <c r="H128" s="18" t="s">
        <v>248</v>
      </c>
      <c r="I128" s="128"/>
      <c r="J128" s="121">
        <v>20</v>
      </c>
      <c r="K128" s="5" t="s">
        <v>767</v>
      </c>
      <c r="L128" s="9" t="s">
        <v>245</v>
      </c>
      <c r="M128" s="2" t="s">
        <v>246</v>
      </c>
      <c r="N128" s="137">
        <v>0.8</v>
      </c>
      <c r="O128" s="11">
        <v>20</v>
      </c>
    </row>
    <row r="129" spans="1:15" ht="20.100000000000001" customHeight="1">
      <c r="A129" s="45"/>
      <c r="B129" s="45"/>
      <c r="C129" s="45"/>
      <c r="D129" s="45"/>
      <c r="E129" s="45"/>
      <c r="F129" s="45"/>
      <c r="G129" s="17" t="s">
        <v>250</v>
      </c>
      <c r="H129" s="18" t="s">
        <v>251</v>
      </c>
      <c r="I129" s="128"/>
      <c r="J129" s="121">
        <v>20</v>
      </c>
      <c r="K129" s="5" t="s">
        <v>767</v>
      </c>
      <c r="L129" s="9" t="s">
        <v>245</v>
      </c>
      <c r="M129" s="2" t="s">
        <v>249</v>
      </c>
      <c r="N129" s="140">
        <v>0.85</v>
      </c>
      <c r="O129" s="11">
        <v>20</v>
      </c>
    </row>
    <row r="130" spans="1:15" ht="20.100000000000001" customHeight="1">
      <c r="A130" s="45"/>
      <c r="B130" s="45"/>
      <c r="C130" s="45"/>
      <c r="D130" s="45"/>
      <c r="E130" s="45"/>
      <c r="F130" s="45"/>
      <c r="G130" s="17" t="s">
        <v>253</v>
      </c>
      <c r="H130" s="18" t="s">
        <v>254</v>
      </c>
      <c r="I130" s="128"/>
      <c r="J130" s="121">
        <v>20</v>
      </c>
      <c r="K130" s="5" t="s">
        <v>767</v>
      </c>
      <c r="L130" s="9" t="s">
        <v>245</v>
      </c>
      <c r="M130" s="2" t="s">
        <v>252</v>
      </c>
      <c r="N130" s="137">
        <v>0.95</v>
      </c>
      <c r="O130" s="11">
        <v>20</v>
      </c>
    </row>
    <row r="131" spans="1:15" ht="20.100000000000001" customHeight="1">
      <c r="A131" s="45"/>
      <c r="B131" s="45"/>
      <c r="C131" s="45"/>
      <c r="D131" s="45"/>
      <c r="E131" s="45"/>
      <c r="F131" s="45"/>
      <c r="G131" s="17" t="s">
        <v>256</v>
      </c>
      <c r="H131" s="18" t="s">
        <v>257</v>
      </c>
      <c r="I131" s="128"/>
      <c r="J131" s="121">
        <v>20</v>
      </c>
      <c r="K131" s="5" t="s">
        <v>767</v>
      </c>
      <c r="L131" s="9" t="s">
        <v>245</v>
      </c>
      <c r="M131" s="2" t="s">
        <v>255</v>
      </c>
      <c r="N131" s="137">
        <v>1.1000000000000001</v>
      </c>
      <c r="O131" s="11">
        <v>20</v>
      </c>
    </row>
    <row r="132" spans="1:15" ht="20.100000000000001" customHeight="1">
      <c r="A132" s="45"/>
      <c r="B132" s="45"/>
      <c r="C132" s="45"/>
      <c r="D132" s="45"/>
      <c r="E132" s="45"/>
      <c r="F132" s="45"/>
      <c r="G132" s="17" t="s">
        <v>259</v>
      </c>
      <c r="H132" s="18" t="s">
        <v>260</v>
      </c>
      <c r="I132" s="128"/>
      <c r="J132" s="121">
        <v>15</v>
      </c>
      <c r="K132" s="5" t="s">
        <v>767</v>
      </c>
      <c r="L132" s="9" t="s">
        <v>245</v>
      </c>
      <c r="M132" s="2" t="s">
        <v>258</v>
      </c>
      <c r="N132" s="137">
        <v>1.4</v>
      </c>
      <c r="O132" s="11">
        <v>15</v>
      </c>
    </row>
    <row r="133" spans="1:15" ht="20.100000000000001" customHeight="1">
      <c r="A133" s="45"/>
      <c r="B133" s="45"/>
      <c r="C133" s="45"/>
      <c r="D133" s="45"/>
      <c r="E133" s="45"/>
      <c r="F133" s="45"/>
      <c r="G133" s="17" t="s">
        <v>262</v>
      </c>
      <c r="H133" s="18" t="s">
        <v>263</v>
      </c>
      <c r="I133" s="128"/>
      <c r="J133" s="121">
        <v>10</v>
      </c>
      <c r="K133" s="5" t="s">
        <v>767</v>
      </c>
      <c r="L133" s="9" t="s">
        <v>245</v>
      </c>
      <c r="M133" s="2" t="s">
        <v>261</v>
      </c>
      <c r="N133" s="137">
        <v>1.8</v>
      </c>
      <c r="O133" s="11">
        <v>10</v>
      </c>
    </row>
    <row r="134" spans="1:15" ht="20.100000000000001" customHeight="1">
      <c r="A134" s="45"/>
      <c r="B134" s="45"/>
      <c r="C134" s="45"/>
      <c r="D134" s="45"/>
      <c r="E134" s="45"/>
      <c r="F134" s="45"/>
      <c r="G134" s="17" t="s">
        <v>265</v>
      </c>
      <c r="H134" s="18" t="s">
        <v>266</v>
      </c>
      <c r="I134" s="128"/>
      <c r="J134" s="121">
        <v>5</v>
      </c>
      <c r="K134" s="5" t="s">
        <v>767</v>
      </c>
      <c r="L134" s="9" t="s">
        <v>245</v>
      </c>
      <c r="M134" s="2" t="s">
        <v>264</v>
      </c>
      <c r="N134" s="137">
        <v>2.5</v>
      </c>
      <c r="O134" s="11">
        <v>5</v>
      </c>
    </row>
    <row r="135" spans="1:15" ht="20.100000000000001" customHeight="1">
      <c r="A135" s="45"/>
      <c r="B135" s="45"/>
      <c r="C135" s="45"/>
      <c r="D135" s="45"/>
      <c r="E135" s="45"/>
      <c r="F135" s="45"/>
      <c r="G135" s="17" t="s">
        <v>268</v>
      </c>
      <c r="H135" s="18" t="s">
        <v>269</v>
      </c>
      <c r="I135" s="128"/>
      <c r="J135" s="121">
        <v>5</v>
      </c>
      <c r="K135" s="5" t="s">
        <v>767</v>
      </c>
      <c r="L135" s="9" t="s">
        <v>245</v>
      </c>
      <c r="M135" s="2" t="s">
        <v>267</v>
      </c>
      <c r="N135" s="137">
        <v>2.94</v>
      </c>
      <c r="O135" s="11">
        <v>5</v>
      </c>
    </row>
    <row r="136" spans="1:15" ht="20.100000000000001" customHeight="1">
      <c r="A136" s="45"/>
      <c r="B136" s="45"/>
      <c r="C136" s="45"/>
      <c r="D136" s="45"/>
      <c r="E136" s="45"/>
      <c r="F136" s="45"/>
      <c r="G136" s="17" t="s">
        <v>271</v>
      </c>
      <c r="H136" s="18" t="s">
        <v>272</v>
      </c>
      <c r="I136" s="128"/>
      <c r="J136" s="121">
        <v>20</v>
      </c>
      <c r="K136" s="4" t="s">
        <v>768</v>
      </c>
      <c r="L136" s="9" t="s">
        <v>549</v>
      </c>
      <c r="M136" s="2" t="s">
        <v>270</v>
      </c>
      <c r="N136" s="137">
        <v>0.78</v>
      </c>
      <c r="O136" s="11">
        <v>20</v>
      </c>
    </row>
    <row r="137" spans="1:15" ht="20.100000000000001" customHeight="1">
      <c r="A137" s="45"/>
      <c r="B137" s="45"/>
      <c r="C137" s="45"/>
      <c r="D137" s="45"/>
      <c r="E137" s="45"/>
      <c r="F137" s="45"/>
      <c r="G137" s="17" t="s">
        <v>274</v>
      </c>
      <c r="H137" s="18" t="s">
        <v>272</v>
      </c>
      <c r="I137" s="128"/>
      <c r="J137" s="121">
        <v>20</v>
      </c>
      <c r="K137" s="4" t="s">
        <v>768</v>
      </c>
      <c r="L137" s="9" t="s">
        <v>549</v>
      </c>
      <c r="M137" s="2" t="s">
        <v>273</v>
      </c>
      <c r="N137" s="137">
        <v>0.78</v>
      </c>
      <c r="O137" s="11">
        <v>20</v>
      </c>
    </row>
    <row r="138" spans="1:15" ht="20.100000000000001" customHeight="1">
      <c r="A138" s="45"/>
      <c r="B138" s="45"/>
      <c r="C138" s="45"/>
      <c r="D138" s="45"/>
      <c r="E138" s="45"/>
      <c r="F138" s="45"/>
      <c r="G138" s="17" t="s">
        <v>276</v>
      </c>
      <c r="H138" s="18" t="s">
        <v>277</v>
      </c>
      <c r="I138" s="128"/>
      <c r="J138" s="121">
        <v>30</v>
      </c>
      <c r="K138" s="4" t="s">
        <v>768</v>
      </c>
      <c r="L138" s="9" t="s">
        <v>549</v>
      </c>
      <c r="M138" s="2" t="s">
        <v>275</v>
      </c>
      <c r="N138" s="137">
        <v>0.6</v>
      </c>
      <c r="O138" s="11">
        <v>30</v>
      </c>
    </row>
    <row r="139" spans="1:15" ht="20.100000000000001" customHeight="1">
      <c r="A139" s="45"/>
      <c r="B139" s="45"/>
      <c r="C139" s="45"/>
      <c r="D139" s="45"/>
      <c r="E139" s="45"/>
      <c r="F139" s="45"/>
      <c r="G139" s="17" t="s">
        <v>279</v>
      </c>
      <c r="H139" s="18" t="s">
        <v>280</v>
      </c>
      <c r="I139" s="128"/>
      <c r="J139" s="121">
        <v>20</v>
      </c>
      <c r="K139" s="4" t="s">
        <v>768</v>
      </c>
      <c r="L139" s="9" t="s">
        <v>549</v>
      </c>
      <c r="M139" s="2" t="s">
        <v>278</v>
      </c>
      <c r="N139" s="137">
        <v>0.85</v>
      </c>
      <c r="O139" s="11">
        <v>20</v>
      </c>
    </row>
    <row r="140" spans="1:15" ht="20.100000000000001" customHeight="1">
      <c r="A140" s="45"/>
      <c r="B140" s="45"/>
      <c r="C140" s="45"/>
      <c r="D140" s="45"/>
      <c r="E140" s="45"/>
      <c r="F140" s="45"/>
      <c r="G140" s="17" t="s">
        <v>282</v>
      </c>
      <c r="H140" s="18" t="s">
        <v>280</v>
      </c>
      <c r="I140" s="128"/>
      <c r="J140" s="121">
        <v>20</v>
      </c>
      <c r="K140" s="4" t="s">
        <v>768</v>
      </c>
      <c r="L140" s="9" t="s">
        <v>549</v>
      </c>
      <c r="M140" s="2" t="s">
        <v>281</v>
      </c>
      <c r="N140" s="137">
        <v>1.17</v>
      </c>
      <c r="O140" s="11">
        <v>20</v>
      </c>
    </row>
    <row r="141" spans="1:15" ht="20.100000000000001" customHeight="1">
      <c r="A141" s="45"/>
      <c r="B141" s="45"/>
      <c r="C141" s="45"/>
      <c r="D141" s="45"/>
      <c r="E141" s="45"/>
      <c r="F141" s="45"/>
      <c r="G141" s="17" t="s">
        <v>284</v>
      </c>
      <c r="H141" s="18" t="s">
        <v>533</v>
      </c>
      <c r="I141" s="128"/>
      <c r="J141" s="121">
        <v>20</v>
      </c>
      <c r="K141" s="4" t="s">
        <v>768</v>
      </c>
      <c r="L141" s="9" t="s">
        <v>549</v>
      </c>
      <c r="M141" s="2" t="s">
        <v>283</v>
      </c>
      <c r="N141" s="137">
        <v>1.1000000000000001</v>
      </c>
      <c r="O141" s="11">
        <v>20</v>
      </c>
    </row>
    <row r="142" spans="1:15" ht="20.100000000000001" customHeight="1">
      <c r="A142" s="45"/>
      <c r="B142" s="45"/>
      <c r="C142" s="45"/>
      <c r="D142" s="45"/>
      <c r="E142" s="45"/>
      <c r="F142" s="45"/>
      <c r="G142" s="17" t="s">
        <v>286</v>
      </c>
      <c r="H142" s="18" t="s">
        <v>533</v>
      </c>
      <c r="I142" s="128"/>
      <c r="J142" s="121">
        <v>20</v>
      </c>
      <c r="K142" s="4" t="s">
        <v>768</v>
      </c>
      <c r="L142" s="9" t="s">
        <v>549</v>
      </c>
      <c r="M142" s="2" t="s">
        <v>285</v>
      </c>
      <c r="N142" s="137">
        <v>1.1000000000000001</v>
      </c>
      <c r="O142" s="11">
        <v>20</v>
      </c>
    </row>
    <row r="143" spans="1:15" ht="20.100000000000001" customHeight="1">
      <c r="A143" s="45"/>
      <c r="B143" s="45"/>
      <c r="C143" s="45"/>
      <c r="D143" s="45"/>
      <c r="E143" s="45"/>
      <c r="F143" s="45"/>
      <c r="G143" s="17" t="s">
        <v>288</v>
      </c>
      <c r="H143" s="18" t="s">
        <v>534</v>
      </c>
      <c r="I143" s="128"/>
      <c r="J143" s="121">
        <v>10</v>
      </c>
      <c r="K143" s="4" t="s">
        <v>768</v>
      </c>
      <c r="L143" s="9" t="s">
        <v>549</v>
      </c>
      <c r="M143" s="2" t="s">
        <v>287</v>
      </c>
      <c r="N143" s="137">
        <v>2.1</v>
      </c>
      <c r="O143" s="11">
        <v>10</v>
      </c>
    </row>
    <row r="144" spans="1:15" ht="20.100000000000001" customHeight="1">
      <c r="A144" s="45"/>
      <c r="B144" s="45"/>
      <c r="C144" s="45"/>
      <c r="D144" s="45"/>
      <c r="E144" s="45"/>
      <c r="F144" s="45"/>
      <c r="G144" s="17" t="s">
        <v>292</v>
      </c>
      <c r="H144" s="18" t="s">
        <v>290</v>
      </c>
      <c r="I144" s="128"/>
      <c r="J144" s="120">
        <v>50</v>
      </c>
      <c r="K144" s="9" t="s">
        <v>770</v>
      </c>
      <c r="L144" s="9" t="s">
        <v>769</v>
      </c>
      <c r="M144" s="2" t="s">
        <v>291</v>
      </c>
      <c r="N144" s="137">
        <v>1.6379999999999999</v>
      </c>
      <c r="O144" s="11"/>
    </row>
    <row r="145" spans="1:15" ht="20.100000000000001" customHeight="1">
      <c r="A145" s="45"/>
      <c r="B145" s="45"/>
      <c r="C145" s="45"/>
      <c r="D145" s="45"/>
      <c r="E145" s="45"/>
      <c r="F145" s="45"/>
      <c r="G145" s="17" t="s">
        <v>294</v>
      </c>
      <c r="H145" s="18" t="s">
        <v>290</v>
      </c>
      <c r="I145" s="128"/>
      <c r="J145" s="120">
        <v>50</v>
      </c>
      <c r="K145" s="9" t="s">
        <v>770</v>
      </c>
      <c r="L145" s="9" t="s">
        <v>769</v>
      </c>
      <c r="M145" s="2" t="s">
        <v>293</v>
      </c>
      <c r="N145" s="137">
        <v>3.2759999999999998</v>
      </c>
      <c r="O145" s="11"/>
    </row>
    <row r="146" spans="1:15" ht="20.100000000000001" customHeight="1">
      <c r="A146" s="45"/>
      <c r="B146" s="45"/>
      <c r="C146" s="45"/>
      <c r="D146" s="45"/>
      <c r="E146" s="45"/>
      <c r="F146" s="45"/>
      <c r="G146" s="17" t="s">
        <v>505</v>
      </c>
      <c r="H146" s="18" t="s">
        <v>296</v>
      </c>
      <c r="I146" s="128"/>
      <c r="J146" s="120">
        <v>50</v>
      </c>
      <c r="K146" s="9" t="s">
        <v>770</v>
      </c>
      <c r="L146" s="9" t="s">
        <v>769</v>
      </c>
      <c r="M146" s="2" t="s">
        <v>295</v>
      </c>
      <c r="N146" s="137">
        <v>2.08</v>
      </c>
      <c r="O146" s="11"/>
    </row>
    <row r="147" spans="1:15" ht="20.100000000000001" customHeight="1">
      <c r="A147" s="45"/>
      <c r="B147" s="45"/>
      <c r="C147" s="45"/>
      <c r="D147" s="45"/>
      <c r="E147" s="45"/>
      <c r="F147" s="45"/>
      <c r="G147" s="17" t="s">
        <v>506</v>
      </c>
      <c r="H147" s="18" t="s">
        <v>296</v>
      </c>
      <c r="I147" s="128"/>
      <c r="J147" s="120">
        <v>50</v>
      </c>
      <c r="K147" s="9" t="s">
        <v>770</v>
      </c>
      <c r="L147" s="9" t="s">
        <v>769</v>
      </c>
      <c r="M147" s="2" t="s">
        <v>297</v>
      </c>
      <c r="N147" s="137">
        <v>3.12</v>
      </c>
      <c r="O147" s="11"/>
    </row>
    <row r="148" spans="1:15" ht="20.100000000000001" customHeight="1">
      <c r="A148" s="45"/>
      <c r="B148" s="45"/>
      <c r="C148" s="45"/>
      <c r="D148" s="45"/>
      <c r="E148" s="45"/>
      <c r="F148" s="45"/>
      <c r="G148" s="17" t="s">
        <v>507</v>
      </c>
      <c r="H148" s="18" t="s">
        <v>296</v>
      </c>
      <c r="I148" s="128"/>
      <c r="J148" s="120">
        <v>50</v>
      </c>
      <c r="K148" s="9" t="s">
        <v>770</v>
      </c>
      <c r="L148" s="9" t="s">
        <v>769</v>
      </c>
      <c r="M148" s="2" t="s">
        <v>298</v>
      </c>
      <c r="N148" s="137">
        <v>4.16</v>
      </c>
      <c r="O148" s="11"/>
    </row>
    <row r="149" spans="1:15" ht="20.100000000000001" customHeight="1">
      <c r="A149" s="45"/>
      <c r="B149" s="45"/>
      <c r="C149" s="45"/>
      <c r="D149" s="45"/>
      <c r="E149" s="45"/>
      <c r="F149" s="45"/>
      <c r="G149" s="17" t="s">
        <v>508</v>
      </c>
      <c r="H149" s="18" t="s">
        <v>296</v>
      </c>
      <c r="I149" s="128"/>
      <c r="J149" s="120">
        <v>50</v>
      </c>
      <c r="K149" s="9" t="s">
        <v>770</v>
      </c>
      <c r="L149" s="9" t="s">
        <v>769</v>
      </c>
      <c r="M149" s="2" t="s">
        <v>299</v>
      </c>
      <c r="N149" s="137">
        <v>5.2</v>
      </c>
      <c r="O149" s="11"/>
    </row>
    <row r="150" spans="1:15" ht="20.100000000000001" customHeight="1">
      <c r="A150" s="45"/>
      <c r="B150" s="45"/>
      <c r="C150" s="45"/>
      <c r="D150" s="45"/>
      <c r="E150" s="45"/>
      <c r="F150" s="45"/>
      <c r="G150" s="17" t="s">
        <v>509</v>
      </c>
      <c r="H150" s="18" t="s">
        <v>296</v>
      </c>
      <c r="I150" s="128"/>
      <c r="J150" s="120">
        <v>50</v>
      </c>
      <c r="K150" s="9" t="s">
        <v>770</v>
      </c>
      <c r="L150" s="9" t="s">
        <v>769</v>
      </c>
      <c r="M150" s="2" t="s">
        <v>300</v>
      </c>
      <c r="N150" s="137">
        <v>6.24</v>
      </c>
      <c r="O150" s="11"/>
    </row>
    <row r="151" spans="1:15" ht="20.100000000000001" customHeight="1">
      <c r="A151" s="45"/>
      <c r="B151" s="45"/>
      <c r="C151" s="45"/>
      <c r="D151" s="45"/>
      <c r="E151" s="45"/>
      <c r="F151" s="45"/>
      <c r="G151" s="17" t="s">
        <v>510</v>
      </c>
      <c r="H151" s="18" t="s">
        <v>296</v>
      </c>
      <c r="I151" s="128"/>
      <c r="J151" s="120">
        <v>50</v>
      </c>
      <c r="K151" s="9" t="s">
        <v>770</v>
      </c>
      <c r="L151" s="9" t="s">
        <v>769</v>
      </c>
      <c r="M151" s="2" t="s">
        <v>301</v>
      </c>
      <c r="N151" s="137">
        <v>7.28</v>
      </c>
      <c r="O151" s="11"/>
    </row>
    <row r="152" spans="1:15" ht="20.100000000000001" customHeight="1">
      <c r="A152" s="45"/>
      <c r="B152" s="45"/>
      <c r="C152" s="45"/>
      <c r="D152" s="45"/>
      <c r="E152" s="45"/>
      <c r="F152" s="45"/>
      <c r="G152" s="17" t="s">
        <v>511</v>
      </c>
      <c r="H152" s="18" t="s">
        <v>296</v>
      </c>
      <c r="I152" s="128"/>
      <c r="J152" s="120">
        <v>50</v>
      </c>
      <c r="K152" s="9" t="s">
        <v>770</v>
      </c>
      <c r="L152" s="9" t="s">
        <v>769</v>
      </c>
      <c r="M152" s="2" t="s">
        <v>302</v>
      </c>
      <c r="N152" s="137">
        <v>8.32</v>
      </c>
      <c r="O152" s="11"/>
    </row>
    <row r="153" spans="1:15" ht="20.100000000000001" customHeight="1">
      <c r="A153" s="45"/>
      <c r="B153" s="45"/>
      <c r="C153" s="45"/>
      <c r="D153" s="45"/>
      <c r="E153" s="45"/>
      <c r="F153" s="45"/>
      <c r="G153" s="17" t="s">
        <v>304</v>
      </c>
      <c r="H153" s="18" t="s">
        <v>816</v>
      </c>
      <c r="I153" s="128"/>
      <c r="J153" s="120">
        <v>50</v>
      </c>
      <c r="K153" s="9" t="s">
        <v>770</v>
      </c>
      <c r="L153" s="9" t="s">
        <v>786</v>
      </c>
      <c r="M153" s="2" t="s">
        <v>303</v>
      </c>
      <c r="N153" s="137">
        <v>3.3</v>
      </c>
      <c r="O153" s="11"/>
    </row>
    <row r="154" spans="1:15" ht="20.100000000000001" customHeight="1">
      <c r="A154" s="45"/>
      <c r="B154" s="45"/>
      <c r="C154" s="45"/>
      <c r="D154" s="45"/>
      <c r="E154" s="45"/>
      <c r="F154" s="45"/>
      <c r="G154" s="19" t="s">
        <v>306</v>
      </c>
      <c r="H154" s="19" t="s">
        <v>830</v>
      </c>
      <c r="I154" s="128"/>
      <c r="J154" s="120">
        <v>10</v>
      </c>
      <c r="K154" s="9" t="s">
        <v>770</v>
      </c>
      <c r="L154" s="9" t="s">
        <v>787</v>
      </c>
      <c r="M154" s="2" t="s">
        <v>305</v>
      </c>
      <c r="N154" s="139">
        <v>5.0999999999999996</v>
      </c>
      <c r="O154" s="11"/>
    </row>
    <row r="155" spans="1:15" ht="20.100000000000001" customHeight="1">
      <c r="A155" s="45"/>
      <c r="B155" s="45"/>
      <c r="C155" s="45"/>
      <c r="D155" s="45"/>
      <c r="E155" s="45"/>
      <c r="F155" s="45"/>
      <c r="G155" s="17" t="s">
        <v>308</v>
      </c>
      <c r="H155" s="18" t="s">
        <v>891</v>
      </c>
      <c r="I155" s="128"/>
      <c r="J155" s="120">
        <v>50</v>
      </c>
      <c r="K155" s="4" t="s">
        <v>771</v>
      </c>
      <c r="L155" s="9" t="s">
        <v>521</v>
      </c>
      <c r="M155" s="2" t="s">
        <v>307</v>
      </c>
      <c r="N155" s="137">
        <v>1.3</v>
      </c>
      <c r="O155" s="11"/>
    </row>
    <row r="156" spans="1:15" ht="20.100000000000001" customHeight="1">
      <c r="A156" s="45"/>
      <c r="B156" s="45"/>
      <c r="C156" s="45"/>
      <c r="D156" s="45"/>
      <c r="E156" s="45"/>
      <c r="F156" s="45"/>
      <c r="G156" s="17" t="s">
        <v>310</v>
      </c>
      <c r="H156" s="18" t="s">
        <v>311</v>
      </c>
      <c r="I156" s="128"/>
      <c r="J156" s="120">
        <v>30</v>
      </c>
      <c r="K156" s="4" t="s">
        <v>771</v>
      </c>
      <c r="L156" s="9" t="s">
        <v>521</v>
      </c>
      <c r="M156" s="2" t="s">
        <v>309</v>
      </c>
      <c r="N156" s="137">
        <v>1.4</v>
      </c>
      <c r="O156" s="11"/>
    </row>
    <row r="157" spans="1:15" ht="20.100000000000001" customHeight="1">
      <c r="A157" s="45"/>
      <c r="B157" s="45"/>
      <c r="C157" s="45"/>
      <c r="D157" s="45"/>
      <c r="E157" s="45"/>
      <c r="F157" s="45"/>
      <c r="G157" s="17" t="s">
        <v>313</v>
      </c>
      <c r="H157" s="18" t="s">
        <v>314</v>
      </c>
      <c r="I157" s="128"/>
      <c r="J157" s="120">
        <v>30</v>
      </c>
      <c r="K157" s="4" t="s">
        <v>771</v>
      </c>
      <c r="L157" s="9" t="s">
        <v>521</v>
      </c>
      <c r="M157" s="2" t="s">
        <v>312</v>
      </c>
      <c r="N157" s="137">
        <v>2.1</v>
      </c>
      <c r="O157" s="11"/>
    </row>
    <row r="158" spans="1:15" ht="20.100000000000001" customHeight="1">
      <c r="A158" s="45"/>
      <c r="B158" s="45"/>
      <c r="C158" s="45"/>
      <c r="D158" s="45"/>
      <c r="E158" s="45"/>
      <c r="F158" s="45"/>
      <c r="G158" s="17" t="s">
        <v>316</v>
      </c>
      <c r="H158" s="18" t="s">
        <v>317</v>
      </c>
      <c r="I158" s="128"/>
      <c r="J158" s="120">
        <v>30</v>
      </c>
      <c r="K158" s="4" t="s">
        <v>771</v>
      </c>
      <c r="L158" s="9" t="s">
        <v>521</v>
      </c>
      <c r="M158" s="2" t="s">
        <v>315</v>
      </c>
      <c r="N158" s="137">
        <v>3.1</v>
      </c>
      <c r="O158" s="11"/>
    </row>
    <row r="159" spans="1:15" ht="20.100000000000001" customHeight="1">
      <c r="A159" s="45"/>
      <c r="B159" s="45"/>
      <c r="C159" s="45"/>
      <c r="D159" s="45"/>
      <c r="E159" s="45"/>
      <c r="F159" s="45"/>
      <c r="G159" s="17" t="s">
        <v>319</v>
      </c>
      <c r="H159" s="18" t="s">
        <v>320</v>
      </c>
      <c r="I159" s="128"/>
      <c r="J159" s="120">
        <v>30</v>
      </c>
      <c r="K159" s="4" t="s">
        <v>771</v>
      </c>
      <c r="L159" s="9" t="s">
        <v>521</v>
      </c>
      <c r="M159" s="2" t="s">
        <v>318</v>
      </c>
      <c r="N159" s="137">
        <v>6.1</v>
      </c>
      <c r="O159" s="11"/>
    </row>
    <row r="160" spans="1:15" ht="20.100000000000001" customHeight="1">
      <c r="A160" s="45"/>
      <c r="B160" s="45"/>
      <c r="C160" s="45"/>
      <c r="D160" s="45"/>
      <c r="E160" s="45"/>
      <c r="F160" s="45"/>
      <c r="G160" s="17" t="s">
        <v>322</v>
      </c>
      <c r="H160" s="18" t="s">
        <v>323</v>
      </c>
      <c r="I160" s="128"/>
      <c r="J160" s="120">
        <v>30</v>
      </c>
      <c r="K160" s="4" t="s">
        <v>771</v>
      </c>
      <c r="L160" s="9" t="s">
        <v>521</v>
      </c>
      <c r="M160" s="2" t="s">
        <v>321</v>
      </c>
      <c r="N160" s="137">
        <v>8.6</v>
      </c>
      <c r="O160" s="11"/>
    </row>
    <row r="161" spans="1:15" ht="20.100000000000001" customHeight="1">
      <c r="A161" s="45"/>
      <c r="B161" s="45"/>
      <c r="C161" s="45"/>
      <c r="D161" s="45"/>
      <c r="E161" s="45"/>
      <c r="F161" s="45"/>
      <c r="G161" s="17" t="s">
        <v>325</v>
      </c>
      <c r="H161" s="18" t="s">
        <v>326</v>
      </c>
      <c r="I161" s="128"/>
      <c r="J161" s="120">
        <v>30</v>
      </c>
      <c r="K161" s="4" t="s">
        <v>771</v>
      </c>
      <c r="L161" s="9" t="s">
        <v>521</v>
      </c>
      <c r="M161" s="2" t="s">
        <v>324</v>
      </c>
      <c r="N161" s="137">
        <v>10.1</v>
      </c>
      <c r="O161" s="11"/>
    </row>
    <row r="162" spans="1:15" ht="20.100000000000001" customHeight="1">
      <c r="A162" s="45"/>
      <c r="B162" s="45"/>
      <c r="C162" s="45"/>
      <c r="D162" s="45"/>
      <c r="E162" s="45"/>
      <c r="F162" s="45"/>
      <c r="G162" s="17" t="s">
        <v>328</v>
      </c>
      <c r="H162" s="18" t="s">
        <v>329</v>
      </c>
      <c r="I162" s="128"/>
      <c r="J162" s="120">
        <v>10</v>
      </c>
      <c r="K162" s="4" t="s">
        <v>763</v>
      </c>
      <c r="L162" s="9" t="s">
        <v>522</v>
      </c>
      <c r="M162" s="2" t="s">
        <v>327</v>
      </c>
      <c r="N162" s="140">
        <v>6</v>
      </c>
      <c r="O162" s="11"/>
    </row>
    <row r="163" spans="1:15" ht="20.100000000000001" customHeight="1">
      <c r="A163" s="45"/>
      <c r="B163" s="45"/>
      <c r="C163" s="45"/>
      <c r="D163" s="45"/>
      <c r="E163" s="45"/>
      <c r="F163" s="45"/>
      <c r="G163" s="17" t="s">
        <v>331</v>
      </c>
      <c r="H163" s="18" t="s">
        <v>332</v>
      </c>
      <c r="I163" s="128"/>
      <c r="J163" s="120">
        <v>10</v>
      </c>
      <c r="K163" s="4" t="s">
        <v>763</v>
      </c>
      <c r="L163" s="9" t="s">
        <v>522</v>
      </c>
      <c r="M163" s="2" t="s">
        <v>330</v>
      </c>
      <c r="N163" s="137">
        <v>7.5</v>
      </c>
      <c r="O163" s="11"/>
    </row>
    <row r="164" spans="1:15" ht="20.100000000000001" customHeight="1">
      <c r="A164" s="45"/>
      <c r="B164" s="45"/>
      <c r="C164" s="45"/>
      <c r="D164" s="45"/>
      <c r="E164" s="45"/>
      <c r="F164" s="45"/>
      <c r="G164" s="17" t="s">
        <v>334</v>
      </c>
      <c r="H164" s="18" t="s">
        <v>335</v>
      </c>
      <c r="I164" s="128"/>
      <c r="J164" s="120">
        <v>10</v>
      </c>
      <c r="K164" s="4" t="s">
        <v>763</v>
      </c>
      <c r="L164" s="9" t="s">
        <v>522</v>
      </c>
      <c r="M164" s="2" t="s">
        <v>333</v>
      </c>
      <c r="N164" s="137">
        <v>11.4</v>
      </c>
      <c r="O164" s="11"/>
    </row>
    <row r="165" spans="1:15" ht="20.100000000000001" customHeight="1">
      <c r="A165" s="45"/>
      <c r="B165" s="45"/>
      <c r="C165" s="45"/>
      <c r="D165" s="45"/>
      <c r="E165" s="45"/>
      <c r="F165" s="45"/>
      <c r="G165" s="17" t="s">
        <v>337</v>
      </c>
      <c r="H165" s="18" t="s">
        <v>811</v>
      </c>
      <c r="I165" s="128"/>
      <c r="J165" s="120">
        <v>10</v>
      </c>
      <c r="K165" s="4" t="s">
        <v>763</v>
      </c>
      <c r="L165" s="9" t="s">
        <v>522</v>
      </c>
      <c r="M165" s="2" t="s">
        <v>336</v>
      </c>
      <c r="N165" s="137">
        <v>12.7</v>
      </c>
      <c r="O165" s="11"/>
    </row>
    <row r="166" spans="1:15" ht="20.100000000000001" customHeight="1">
      <c r="A166" s="45"/>
      <c r="B166" s="45"/>
      <c r="C166" s="45"/>
      <c r="D166" s="45"/>
      <c r="E166" s="45"/>
      <c r="F166" s="45"/>
      <c r="G166" s="17" t="s">
        <v>339</v>
      </c>
      <c r="H166" s="18" t="s">
        <v>814</v>
      </c>
      <c r="I166" s="128"/>
      <c r="J166" s="121">
        <v>10</v>
      </c>
      <c r="K166" s="4" t="s">
        <v>763</v>
      </c>
      <c r="L166" s="9" t="s">
        <v>522</v>
      </c>
      <c r="M166" s="2" t="s">
        <v>338</v>
      </c>
      <c r="N166" s="137">
        <v>1.8</v>
      </c>
      <c r="O166" s="11">
        <v>10</v>
      </c>
    </row>
    <row r="167" spans="1:15" ht="20.100000000000001" customHeight="1">
      <c r="A167" s="45"/>
      <c r="B167" s="45"/>
      <c r="C167" s="45"/>
      <c r="D167" s="45"/>
      <c r="E167" s="45"/>
      <c r="F167" s="45"/>
      <c r="G167" s="17" t="s">
        <v>817</v>
      </c>
      <c r="H167" s="18" t="s">
        <v>831</v>
      </c>
      <c r="I167" s="128"/>
      <c r="J167" s="121">
        <v>5</v>
      </c>
      <c r="K167" s="4" t="s">
        <v>763</v>
      </c>
      <c r="L167" s="9" t="s">
        <v>522</v>
      </c>
      <c r="M167" s="2" t="s">
        <v>340</v>
      </c>
      <c r="N167" s="140">
        <v>2</v>
      </c>
      <c r="O167" s="11">
        <v>5</v>
      </c>
    </row>
    <row r="168" spans="1:15" ht="20.100000000000001" customHeight="1">
      <c r="A168" s="45"/>
      <c r="B168" s="45"/>
      <c r="C168" s="45"/>
      <c r="D168" s="45"/>
      <c r="E168" s="45"/>
      <c r="F168" s="45"/>
      <c r="G168" s="17" t="s">
        <v>342</v>
      </c>
      <c r="H168" s="18" t="s">
        <v>343</v>
      </c>
      <c r="I168" s="128"/>
      <c r="J168" s="120">
        <v>10</v>
      </c>
      <c r="K168" s="4" t="s">
        <v>763</v>
      </c>
      <c r="L168" s="9" t="s">
        <v>522</v>
      </c>
      <c r="M168" s="2" t="s">
        <v>341</v>
      </c>
      <c r="N168" s="140">
        <v>12</v>
      </c>
      <c r="O168" s="11"/>
    </row>
    <row r="169" spans="1:15" ht="20.100000000000001" customHeight="1">
      <c r="A169" s="45"/>
      <c r="B169" s="45"/>
      <c r="C169" s="45"/>
      <c r="D169" s="45"/>
      <c r="E169" s="45"/>
      <c r="F169" s="45"/>
      <c r="G169" s="17" t="s">
        <v>345</v>
      </c>
      <c r="H169" s="18" t="s">
        <v>892</v>
      </c>
      <c r="I169" s="128"/>
      <c r="J169" s="120">
        <v>10</v>
      </c>
      <c r="K169" s="4" t="s">
        <v>763</v>
      </c>
      <c r="L169" s="9" t="s">
        <v>512</v>
      </c>
      <c r="M169" s="2" t="s">
        <v>344</v>
      </c>
      <c r="N169" s="137">
        <v>11.2</v>
      </c>
      <c r="O169" s="11"/>
    </row>
    <row r="170" spans="1:15" ht="20.100000000000001" customHeight="1">
      <c r="A170" s="45"/>
      <c r="B170" s="45"/>
      <c r="C170" s="45"/>
      <c r="D170" s="45"/>
      <c r="E170" s="45"/>
      <c r="F170" s="45"/>
      <c r="G170" s="17" t="s">
        <v>347</v>
      </c>
      <c r="H170" s="18" t="s">
        <v>893</v>
      </c>
      <c r="I170" s="128"/>
      <c r="J170" s="120">
        <v>10</v>
      </c>
      <c r="K170" s="4" t="s">
        <v>763</v>
      </c>
      <c r="L170" s="9" t="s">
        <v>512</v>
      </c>
      <c r="M170" s="2" t="s">
        <v>346</v>
      </c>
      <c r="N170" s="137">
        <v>15.6</v>
      </c>
      <c r="O170" s="11"/>
    </row>
    <row r="171" spans="1:15" ht="20.100000000000001" customHeight="1">
      <c r="A171" s="45"/>
      <c r="B171" s="45"/>
      <c r="C171" s="45"/>
      <c r="D171" s="45"/>
      <c r="E171" s="45"/>
      <c r="F171" s="45"/>
      <c r="G171" s="17" t="s">
        <v>350</v>
      </c>
      <c r="H171" s="20" t="s">
        <v>527</v>
      </c>
      <c r="I171" s="128"/>
      <c r="J171" s="120">
        <v>50</v>
      </c>
      <c r="K171" s="4" t="s">
        <v>772</v>
      </c>
      <c r="L171" s="9" t="s">
        <v>348</v>
      </c>
      <c r="M171" s="2" t="s">
        <v>349</v>
      </c>
      <c r="N171" s="137">
        <v>4</v>
      </c>
      <c r="O171" s="11"/>
    </row>
    <row r="172" spans="1:15" ht="20.100000000000001" customHeight="1">
      <c r="A172" s="45"/>
      <c r="B172" s="45"/>
      <c r="C172" s="45"/>
      <c r="D172" s="45"/>
      <c r="E172" s="45"/>
      <c r="F172" s="45"/>
      <c r="G172" s="17" t="s">
        <v>352</v>
      </c>
      <c r="H172" s="17" t="s">
        <v>528</v>
      </c>
      <c r="I172" s="128"/>
      <c r="J172" s="120">
        <v>50</v>
      </c>
      <c r="K172" s="4" t="s">
        <v>772</v>
      </c>
      <c r="L172" s="9" t="s">
        <v>348</v>
      </c>
      <c r="M172" s="2" t="s">
        <v>351</v>
      </c>
      <c r="N172" s="137">
        <v>4.5</v>
      </c>
      <c r="O172" s="11"/>
    </row>
    <row r="173" spans="1:15" ht="20.100000000000001" customHeight="1">
      <c r="A173" s="45"/>
      <c r="B173" s="45"/>
      <c r="C173" s="45"/>
      <c r="D173" s="45"/>
      <c r="E173" s="45"/>
      <c r="F173" s="45"/>
      <c r="G173" s="17" t="s">
        <v>354</v>
      </c>
      <c r="H173" s="20" t="s">
        <v>529</v>
      </c>
      <c r="I173" s="128"/>
      <c r="J173" s="120">
        <v>50</v>
      </c>
      <c r="K173" s="4" t="s">
        <v>772</v>
      </c>
      <c r="L173" s="9" t="s">
        <v>348</v>
      </c>
      <c r="M173" s="2" t="s">
        <v>353</v>
      </c>
      <c r="N173" s="137">
        <v>6</v>
      </c>
      <c r="O173" s="11"/>
    </row>
    <row r="174" spans="1:15" ht="20.100000000000001" customHeight="1">
      <c r="A174" s="45"/>
      <c r="B174" s="45"/>
      <c r="C174" s="45"/>
      <c r="D174" s="45"/>
      <c r="E174" s="45"/>
      <c r="F174" s="45"/>
      <c r="G174" s="17" t="s">
        <v>356</v>
      </c>
      <c r="H174" s="17" t="s">
        <v>530</v>
      </c>
      <c r="I174" s="128"/>
      <c r="J174" s="120">
        <v>50</v>
      </c>
      <c r="K174" s="4" t="s">
        <v>772</v>
      </c>
      <c r="L174" s="9" t="s">
        <v>348</v>
      </c>
      <c r="M174" s="2" t="s">
        <v>355</v>
      </c>
      <c r="N174" s="137">
        <v>7.5</v>
      </c>
      <c r="O174" s="11"/>
    </row>
    <row r="175" spans="1:15" ht="20.100000000000001" customHeight="1">
      <c r="A175" s="45"/>
      <c r="B175" s="45"/>
      <c r="C175" s="45"/>
      <c r="D175" s="45"/>
      <c r="E175" s="45"/>
      <c r="F175" s="45"/>
      <c r="G175" s="17" t="s">
        <v>358</v>
      </c>
      <c r="H175" s="20" t="s">
        <v>531</v>
      </c>
      <c r="I175" s="128"/>
      <c r="J175" s="120">
        <v>50</v>
      </c>
      <c r="K175" s="4" t="s">
        <v>772</v>
      </c>
      <c r="L175" s="9" t="s">
        <v>348</v>
      </c>
      <c r="M175" s="2" t="s">
        <v>357</v>
      </c>
      <c r="N175" s="137">
        <v>9.5</v>
      </c>
      <c r="O175" s="11"/>
    </row>
    <row r="176" spans="1:15" ht="20.100000000000001" customHeight="1">
      <c r="A176" s="45"/>
      <c r="B176" s="45"/>
      <c r="C176" s="45"/>
      <c r="D176" s="45"/>
      <c r="E176" s="45"/>
      <c r="F176" s="45"/>
      <c r="G176" s="17" t="s">
        <v>360</v>
      </c>
      <c r="H176" s="17" t="s">
        <v>532</v>
      </c>
      <c r="I176" s="128"/>
      <c r="J176" s="120">
        <v>50</v>
      </c>
      <c r="K176" s="4" t="s">
        <v>772</v>
      </c>
      <c r="L176" s="9" t="s">
        <v>348</v>
      </c>
      <c r="M176" s="2" t="s">
        <v>359</v>
      </c>
      <c r="N176" s="137">
        <v>12.5</v>
      </c>
      <c r="O176" s="11"/>
    </row>
    <row r="177" spans="1:15" ht="20.100000000000001" customHeight="1">
      <c r="A177" s="45"/>
      <c r="B177" s="45"/>
      <c r="C177" s="45"/>
      <c r="D177" s="45"/>
      <c r="E177" s="45"/>
      <c r="F177" s="45"/>
      <c r="G177" s="17" t="s">
        <v>362</v>
      </c>
      <c r="H177" s="18" t="s">
        <v>363</v>
      </c>
      <c r="I177" s="128"/>
      <c r="J177" s="121">
        <v>20</v>
      </c>
      <c r="K177" s="4" t="s">
        <v>772</v>
      </c>
      <c r="L177" s="9" t="s">
        <v>348</v>
      </c>
      <c r="M177" s="2" t="s">
        <v>361</v>
      </c>
      <c r="N177" s="137">
        <v>0.8</v>
      </c>
      <c r="O177" s="11">
        <v>20</v>
      </c>
    </row>
    <row r="178" spans="1:15" ht="20.100000000000001" customHeight="1">
      <c r="A178" s="45"/>
      <c r="B178" s="45"/>
      <c r="C178" s="45"/>
      <c r="D178" s="45"/>
      <c r="E178" s="45"/>
      <c r="F178" s="45"/>
      <c r="G178" s="17" t="s">
        <v>365</v>
      </c>
      <c r="H178" s="18" t="s">
        <v>363</v>
      </c>
      <c r="I178" s="128"/>
      <c r="J178" s="121">
        <v>20</v>
      </c>
      <c r="K178" s="4" t="s">
        <v>772</v>
      </c>
      <c r="L178" s="9" t="s">
        <v>348</v>
      </c>
      <c r="M178" s="2" t="s">
        <v>364</v>
      </c>
      <c r="N178" s="137">
        <v>0.8</v>
      </c>
      <c r="O178" s="11">
        <v>20</v>
      </c>
    </row>
    <row r="179" spans="1:15" ht="20.100000000000001" customHeight="1">
      <c r="A179" s="45"/>
      <c r="B179" s="45"/>
      <c r="C179" s="45"/>
      <c r="D179" s="45"/>
      <c r="E179" s="45"/>
      <c r="F179" s="45"/>
      <c r="G179" s="17" t="s">
        <v>367</v>
      </c>
      <c r="H179" s="18" t="s">
        <v>368</v>
      </c>
      <c r="I179" s="128"/>
      <c r="J179" s="120">
        <v>50</v>
      </c>
      <c r="K179" s="4" t="s">
        <v>773</v>
      </c>
      <c r="L179" s="9" t="s">
        <v>513</v>
      </c>
      <c r="M179" s="2" t="s">
        <v>366</v>
      </c>
      <c r="N179" s="137">
        <v>4.0599999999999996</v>
      </c>
      <c r="O179" s="11"/>
    </row>
    <row r="180" spans="1:15" ht="20.100000000000001" customHeight="1">
      <c r="A180" s="45"/>
      <c r="B180" s="45"/>
      <c r="C180" s="45"/>
      <c r="D180" s="45"/>
      <c r="E180" s="45"/>
      <c r="F180" s="45"/>
      <c r="G180" s="17" t="s">
        <v>370</v>
      </c>
      <c r="H180" s="18" t="s">
        <v>368</v>
      </c>
      <c r="I180" s="128"/>
      <c r="J180" s="120">
        <v>50</v>
      </c>
      <c r="K180" s="4" t="s">
        <v>773</v>
      </c>
      <c r="L180" s="9" t="s">
        <v>513</v>
      </c>
      <c r="M180" s="2" t="s">
        <v>369</v>
      </c>
      <c r="N180" s="137">
        <v>6.09</v>
      </c>
      <c r="O180" s="11"/>
    </row>
    <row r="181" spans="1:15" ht="20.100000000000001" customHeight="1">
      <c r="A181" s="45"/>
      <c r="B181" s="45"/>
      <c r="C181" s="45"/>
      <c r="D181" s="45"/>
      <c r="E181" s="45"/>
      <c r="F181" s="45"/>
      <c r="G181" s="17" t="s">
        <v>372</v>
      </c>
      <c r="H181" s="18" t="s">
        <v>368</v>
      </c>
      <c r="I181" s="128"/>
      <c r="J181" s="120">
        <v>50</v>
      </c>
      <c r="K181" s="4" t="s">
        <v>773</v>
      </c>
      <c r="L181" s="9" t="s">
        <v>513</v>
      </c>
      <c r="M181" s="2" t="s">
        <v>371</v>
      </c>
      <c r="N181" s="137">
        <v>8.1199999999999992</v>
      </c>
      <c r="O181" s="11"/>
    </row>
    <row r="182" spans="1:15" ht="20.100000000000001" customHeight="1">
      <c r="A182" s="45"/>
      <c r="B182" s="45"/>
      <c r="C182" s="45"/>
      <c r="D182" s="45"/>
      <c r="E182" s="45"/>
      <c r="F182" s="45"/>
      <c r="G182" s="17" t="s">
        <v>374</v>
      </c>
      <c r="H182" s="18" t="s">
        <v>368</v>
      </c>
      <c r="I182" s="128"/>
      <c r="J182" s="120">
        <v>50</v>
      </c>
      <c r="K182" s="4" t="s">
        <v>773</v>
      </c>
      <c r="L182" s="9" t="s">
        <v>513</v>
      </c>
      <c r="M182" s="2" t="s">
        <v>373</v>
      </c>
      <c r="N182" s="137">
        <v>10.15</v>
      </c>
      <c r="O182" s="11"/>
    </row>
    <row r="183" spans="1:15" ht="20.100000000000001" customHeight="1">
      <c r="A183" s="45"/>
      <c r="B183" s="45"/>
      <c r="C183" s="45"/>
      <c r="D183" s="45"/>
      <c r="E183" s="45"/>
      <c r="F183" s="45"/>
      <c r="G183" s="17" t="s">
        <v>376</v>
      </c>
      <c r="H183" s="18" t="s">
        <v>368</v>
      </c>
      <c r="I183" s="128"/>
      <c r="J183" s="120">
        <v>50</v>
      </c>
      <c r="K183" s="4" t="s">
        <v>773</v>
      </c>
      <c r="L183" s="9" t="s">
        <v>513</v>
      </c>
      <c r="M183" s="2" t="s">
        <v>375</v>
      </c>
      <c r="N183" s="137">
        <v>12.18</v>
      </c>
      <c r="O183" s="11"/>
    </row>
    <row r="184" spans="1:15" ht="20.100000000000001" customHeight="1">
      <c r="A184" s="45"/>
      <c r="B184" s="45"/>
      <c r="C184" s="45"/>
      <c r="D184" s="45"/>
      <c r="E184" s="45"/>
      <c r="F184" s="45"/>
      <c r="G184" s="17" t="s">
        <v>378</v>
      </c>
      <c r="H184" s="18" t="s">
        <v>368</v>
      </c>
      <c r="I184" s="128"/>
      <c r="J184" s="120">
        <v>50</v>
      </c>
      <c r="K184" s="4" t="s">
        <v>773</v>
      </c>
      <c r="L184" s="9" t="s">
        <v>513</v>
      </c>
      <c r="M184" s="2" t="s">
        <v>377</v>
      </c>
      <c r="N184" s="137">
        <v>14.21</v>
      </c>
      <c r="O184" s="11"/>
    </row>
    <row r="185" spans="1:15" ht="20.100000000000001" customHeight="1">
      <c r="A185" s="45"/>
      <c r="B185" s="45"/>
      <c r="C185" s="45"/>
      <c r="D185" s="45"/>
      <c r="E185" s="45"/>
      <c r="F185" s="45"/>
      <c r="G185" s="17" t="s">
        <v>380</v>
      </c>
      <c r="H185" s="18" t="s">
        <v>368</v>
      </c>
      <c r="I185" s="128"/>
      <c r="J185" s="120">
        <v>50</v>
      </c>
      <c r="K185" s="4" t="s">
        <v>773</v>
      </c>
      <c r="L185" s="9" t="s">
        <v>513</v>
      </c>
      <c r="M185" s="2" t="s">
        <v>379</v>
      </c>
      <c r="N185" s="137">
        <v>16.239999999999998</v>
      </c>
      <c r="O185" s="11"/>
    </row>
    <row r="186" spans="1:15" ht="20.100000000000001" customHeight="1">
      <c r="A186" s="45"/>
      <c r="B186" s="45"/>
      <c r="C186" s="45"/>
      <c r="D186" s="45"/>
      <c r="E186" s="45"/>
      <c r="F186" s="45"/>
      <c r="G186" s="17" t="s">
        <v>382</v>
      </c>
      <c r="H186" s="18" t="s">
        <v>383</v>
      </c>
      <c r="I186" s="128"/>
      <c r="J186" s="120">
        <v>25</v>
      </c>
      <c r="K186" s="4" t="s">
        <v>773</v>
      </c>
      <c r="L186" s="9" t="s">
        <v>514</v>
      </c>
      <c r="M186" s="2" t="s">
        <v>381</v>
      </c>
      <c r="N186" s="140">
        <v>9.52</v>
      </c>
      <c r="O186" s="11"/>
    </row>
    <row r="187" spans="1:15" ht="20.100000000000001" customHeight="1">
      <c r="A187" s="45"/>
      <c r="B187" s="45"/>
      <c r="C187" s="45"/>
      <c r="D187" s="45"/>
      <c r="E187" s="45"/>
      <c r="F187" s="45"/>
      <c r="G187" s="17" t="s">
        <v>385</v>
      </c>
      <c r="H187" s="18" t="s">
        <v>383</v>
      </c>
      <c r="I187" s="128"/>
      <c r="J187" s="120">
        <v>25</v>
      </c>
      <c r="K187" s="4" t="s">
        <v>773</v>
      </c>
      <c r="L187" s="9" t="s">
        <v>514</v>
      </c>
      <c r="M187" s="2" t="s">
        <v>384</v>
      </c>
      <c r="N187" s="140">
        <v>14.28</v>
      </c>
      <c r="O187" s="11"/>
    </row>
    <row r="188" spans="1:15" ht="20.100000000000001" customHeight="1">
      <c r="A188" s="45"/>
      <c r="B188" s="45"/>
      <c r="C188" s="45"/>
      <c r="D188" s="45"/>
      <c r="E188" s="45"/>
      <c r="F188" s="45"/>
      <c r="G188" s="17" t="s">
        <v>387</v>
      </c>
      <c r="H188" s="18" t="s">
        <v>383</v>
      </c>
      <c r="I188" s="128"/>
      <c r="J188" s="120">
        <v>25</v>
      </c>
      <c r="K188" s="4" t="s">
        <v>773</v>
      </c>
      <c r="L188" s="9" t="s">
        <v>514</v>
      </c>
      <c r="M188" s="2" t="s">
        <v>386</v>
      </c>
      <c r="N188" s="140">
        <v>19.04</v>
      </c>
      <c r="O188" s="11"/>
    </row>
    <row r="189" spans="1:15" ht="20.100000000000001" customHeight="1">
      <c r="A189" s="45"/>
      <c r="B189" s="45"/>
      <c r="C189" s="45"/>
      <c r="D189" s="45"/>
      <c r="E189" s="45"/>
      <c r="F189" s="45"/>
      <c r="G189" s="17" t="s">
        <v>389</v>
      </c>
      <c r="H189" s="18" t="s">
        <v>383</v>
      </c>
      <c r="I189" s="128"/>
      <c r="J189" s="120">
        <v>25</v>
      </c>
      <c r="K189" s="4" t="s">
        <v>773</v>
      </c>
      <c r="L189" s="9" t="s">
        <v>514</v>
      </c>
      <c r="M189" s="2" t="s">
        <v>388</v>
      </c>
      <c r="N189" s="140">
        <v>23.8</v>
      </c>
      <c r="O189" s="11"/>
    </row>
    <row r="190" spans="1:15" ht="20.100000000000001" customHeight="1">
      <c r="A190" s="45"/>
      <c r="B190" s="45"/>
      <c r="C190" s="45"/>
      <c r="D190" s="45"/>
      <c r="E190" s="45"/>
      <c r="F190" s="45"/>
      <c r="G190" s="17" t="s">
        <v>391</v>
      </c>
      <c r="H190" s="18" t="s">
        <v>383</v>
      </c>
      <c r="I190" s="128"/>
      <c r="J190" s="120">
        <v>25</v>
      </c>
      <c r="K190" s="4" t="s">
        <v>773</v>
      </c>
      <c r="L190" s="9" t="s">
        <v>514</v>
      </c>
      <c r="M190" s="2" t="s">
        <v>390</v>
      </c>
      <c r="N190" s="140">
        <v>28.56</v>
      </c>
      <c r="O190" s="11"/>
    </row>
    <row r="191" spans="1:15" ht="20.100000000000001" customHeight="1">
      <c r="A191" s="45"/>
      <c r="B191" s="45"/>
      <c r="C191" s="45"/>
      <c r="D191" s="45"/>
      <c r="E191" s="45"/>
      <c r="F191" s="45"/>
      <c r="G191" s="17" t="s">
        <v>393</v>
      </c>
      <c r="H191" s="18" t="s">
        <v>383</v>
      </c>
      <c r="I191" s="128"/>
      <c r="J191" s="120">
        <v>25</v>
      </c>
      <c r="K191" s="4" t="s">
        <v>773</v>
      </c>
      <c r="L191" s="9" t="s">
        <v>514</v>
      </c>
      <c r="M191" s="2" t="s">
        <v>392</v>
      </c>
      <c r="N191" s="140">
        <v>33.32</v>
      </c>
      <c r="O191" s="11"/>
    </row>
    <row r="192" spans="1:15" ht="20.100000000000001" customHeight="1">
      <c r="A192" s="45"/>
      <c r="B192" s="45"/>
      <c r="C192" s="45"/>
      <c r="D192" s="45"/>
      <c r="E192" s="45"/>
      <c r="F192" s="45"/>
      <c r="G192" s="17" t="s">
        <v>395</v>
      </c>
      <c r="H192" s="18" t="s">
        <v>383</v>
      </c>
      <c r="I192" s="128"/>
      <c r="J192" s="120">
        <v>25</v>
      </c>
      <c r="K192" s="4" t="s">
        <v>773</v>
      </c>
      <c r="L192" s="9" t="s">
        <v>514</v>
      </c>
      <c r="M192" s="2" t="s">
        <v>394</v>
      </c>
      <c r="N192" s="140">
        <v>38.08</v>
      </c>
      <c r="O192" s="11"/>
    </row>
    <row r="193" spans="1:15" ht="20.100000000000001" customHeight="1">
      <c r="A193" s="45"/>
      <c r="B193" s="45"/>
      <c r="C193" s="45"/>
      <c r="D193" s="45"/>
      <c r="E193" s="45"/>
      <c r="F193" s="45"/>
      <c r="G193" s="17" t="s">
        <v>397</v>
      </c>
      <c r="H193" s="18" t="s">
        <v>821</v>
      </c>
      <c r="I193" s="128"/>
      <c r="J193" s="121">
        <v>10</v>
      </c>
      <c r="K193" s="4" t="s">
        <v>774</v>
      </c>
      <c r="L193" s="9" t="s">
        <v>515</v>
      </c>
      <c r="M193" s="2" t="s">
        <v>396</v>
      </c>
      <c r="N193" s="137">
        <v>0.45</v>
      </c>
      <c r="O193" s="11">
        <v>10</v>
      </c>
    </row>
    <row r="194" spans="1:15" ht="20.100000000000001" customHeight="1">
      <c r="A194" s="45"/>
      <c r="B194" s="45"/>
      <c r="C194" s="45"/>
      <c r="D194" s="45"/>
      <c r="E194" s="45"/>
      <c r="F194" s="45"/>
      <c r="G194" s="17" t="s">
        <v>399</v>
      </c>
      <c r="H194" s="18" t="s">
        <v>272</v>
      </c>
      <c r="I194" s="129">
        <f>I193*2</f>
        <v>0</v>
      </c>
      <c r="J194" s="120" t="s">
        <v>987</v>
      </c>
      <c r="K194" s="4" t="s">
        <v>774</v>
      </c>
      <c r="L194" s="9" t="s">
        <v>515</v>
      </c>
      <c r="M194" s="2" t="s">
        <v>398</v>
      </c>
      <c r="N194" s="137">
        <v>0.45</v>
      </c>
      <c r="O194" s="11"/>
    </row>
    <row r="195" spans="1:15" ht="20.100000000000001" customHeight="1">
      <c r="A195" s="45"/>
      <c r="B195" s="45"/>
      <c r="C195" s="45"/>
      <c r="D195" s="45"/>
      <c r="E195" s="45"/>
      <c r="F195" s="45"/>
      <c r="G195" s="17" t="s">
        <v>401</v>
      </c>
      <c r="H195" s="18" t="s">
        <v>402</v>
      </c>
      <c r="I195" s="128"/>
      <c r="J195" s="121">
        <v>10</v>
      </c>
      <c r="K195" s="4" t="s">
        <v>774</v>
      </c>
      <c r="L195" s="9" t="s">
        <v>516</v>
      </c>
      <c r="M195" s="2" t="s">
        <v>400</v>
      </c>
      <c r="N195" s="137">
        <v>1.5</v>
      </c>
      <c r="O195" s="11">
        <v>10</v>
      </c>
    </row>
    <row r="196" spans="1:15" ht="20.100000000000001" customHeight="1">
      <c r="A196" s="45"/>
      <c r="B196" s="45"/>
      <c r="C196" s="45"/>
      <c r="D196" s="45"/>
      <c r="E196" s="45"/>
      <c r="F196" s="45"/>
      <c r="G196" s="17" t="s">
        <v>404</v>
      </c>
      <c r="H196" s="18" t="s">
        <v>402</v>
      </c>
      <c r="I196" s="128"/>
      <c r="J196" s="121">
        <v>10</v>
      </c>
      <c r="K196" s="4" t="s">
        <v>774</v>
      </c>
      <c r="L196" s="9" t="s">
        <v>516</v>
      </c>
      <c r="M196" s="2" t="s">
        <v>403</v>
      </c>
      <c r="N196" s="140">
        <v>2.2000000000000002</v>
      </c>
      <c r="O196" s="11">
        <v>10</v>
      </c>
    </row>
    <row r="197" spans="1:15" ht="20.100000000000001" customHeight="1">
      <c r="A197" s="45"/>
      <c r="B197" s="45"/>
      <c r="C197" s="45"/>
      <c r="D197" s="45"/>
      <c r="E197" s="45"/>
      <c r="F197" s="45"/>
      <c r="G197" s="17" t="s">
        <v>406</v>
      </c>
      <c r="H197" s="18" t="s">
        <v>402</v>
      </c>
      <c r="I197" s="128"/>
      <c r="J197" s="121">
        <v>5</v>
      </c>
      <c r="K197" s="4" t="s">
        <v>774</v>
      </c>
      <c r="L197" s="9" t="s">
        <v>516</v>
      </c>
      <c r="M197" s="2" t="s">
        <v>405</v>
      </c>
      <c r="N197" s="137">
        <v>2.9</v>
      </c>
      <c r="O197" s="11">
        <v>5</v>
      </c>
    </row>
    <row r="198" spans="1:15" ht="20.100000000000001" customHeight="1">
      <c r="A198" s="45"/>
      <c r="B198" s="45"/>
      <c r="C198" s="45"/>
      <c r="D198" s="45"/>
      <c r="E198" s="45"/>
      <c r="F198" s="45"/>
      <c r="G198" s="17" t="s">
        <v>408</v>
      </c>
      <c r="H198" s="18" t="s">
        <v>402</v>
      </c>
      <c r="I198" s="128"/>
      <c r="J198" s="121">
        <v>5</v>
      </c>
      <c r="K198" s="4" t="s">
        <v>774</v>
      </c>
      <c r="L198" s="9" t="s">
        <v>516</v>
      </c>
      <c r="M198" s="2" t="s">
        <v>407</v>
      </c>
      <c r="N198" s="137">
        <v>3.2</v>
      </c>
      <c r="O198" s="11">
        <v>5</v>
      </c>
    </row>
    <row r="199" spans="1:15" ht="20.100000000000001" customHeight="1">
      <c r="A199" s="45"/>
      <c r="B199" s="45"/>
      <c r="C199" s="45"/>
      <c r="D199" s="45"/>
      <c r="E199" s="45"/>
      <c r="F199" s="45"/>
      <c r="G199" s="17" t="s">
        <v>410</v>
      </c>
      <c r="H199" s="18" t="s">
        <v>289</v>
      </c>
      <c r="I199" s="128"/>
      <c r="J199" s="121">
        <v>20</v>
      </c>
      <c r="K199" s="4" t="s">
        <v>774</v>
      </c>
      <c r="L199" s="9" t="s">
        <v>516</v>
      </c>
      <c r="M199" s="2" t="s">
        <v>409</v>
      </c>
      <c r="N199" s="137">
        <v>0.8</v>
      </c>
      <c r="O199" s="11">
        <v>20</v>
      </c>
    </row>
    <row r="200" spans="1:15" ht="20.100000000000001" customHeight="1">
      <c r="A200" s="45"/>
      <c r="B200" s="45"/>
      <c r="C200" s="45"/>
      <c r="D200" s="45"/>
      <c r="E200" s="45"/>
      <c r="F200" s="45"/>
      <c r="G200" s="17" t="s">
        <v>972</v>
      </c>
      <c r="H200" s="18" t="s">
        <v>973</v>
      </c>
      <c r="I200" s="128"/>
      <c r="J200" s="120">
        <v>10</v>
      </c>
      <c r="K200" s="4" t="s">
        <v>774</v>
      </c>
      <c r="L200" s="9" t="s">
        <v>516</v>
      </c>
      <c r="M200" s="2" t="s">
        <v>971</v>
      </c>
      <c r="N200" s="137">
        <v>1.5</v>
      </c>
      <c r="O200" s="11">
        <v>10</v>
      </c>
    </row>
    <row r="201" spans="1:15" ht="20.100000000000001" customHeight="1">
      <c r="A201" s="45"/>
      <c r="B201" s="45"/>
      <c r="C201" s="45"/>
      <c r="D201" s="45"/>
      <c r="E201" s="45"/>
      <c r="F201" s="45"/>
      <c r="G201" s="17" t="s">
        <v>412</v>
      </c>
      <c r="H201" s="18" t="s">
        <v>999</v>
      </c>
      <c r="I201" s="128"/>
      <c r="J201" s="120">
        <v>10</v>
      </c>
      <c r="K201" s="9" t="s">
        <v>775</v>
      </c>
      <c r="L201" s="9" t="s">
        <v>551</v>
      </c>
      <c r="M201" s="2" t="s">
        <v>411</v>
      </c>
      <c r="N201" s="137">
        <v>4</v>
      </c>
      <c r="O201" s="11"/>
    </row>
    <row r="202" spans="1:15" ht="20.100000000000001" customHeight="1">
      <c r="A202" s="45"/>
      <c r="B202" s="45"/>
      <c r="C202" s="45"/>
      <c r="D202" s="45"/>
      <c r="E202" s="45"/>
      <c r="F202" s="45"/>
      <c r="G202" s="17" t="s">
        <v>414</v>
      </c>
      <c r="H202" s="18" t="s">
        <v>415</v>
      </c>
      <c r="I202" s="128"/>
      <c r="J202" s="120">
        <v>50</v>
      </c>
      <c r="K202" s="9" t="s">
        <v>775</v>
      </c>
      <c r="L202" s="9" t="s">
        <v>551</v>
      </c>
      <c r="M202" s="2" t="s">
        <v>413</v>
      </c>
      <c r="N202" s="137">
        <v>6</v>
      </c>
      <c r="O202" s="11"/>
    </row>
    <row r="203" spans="1:15" ht="20.100000000000001" customHeight="1">
      <c r="A203" s="45"/>
      <c r="B203" s="45"/>
      <c r="C203" s="45"/>
      <c r="D203" s="45"/>
      <c r="E203" s="45"/>
      <c r="F203" s="45"/>
      <c r="G203" s="17" t="s">
        <v>417</v>
      </c>
      <c r="H203" s="18" t="s">
        <v>832</v>
      </c>
      <c r="I203" s="128"/>
      <c r="J203" s="120"/>
      <c r="K203" s="9" t="s">
        <v>775</v>
      </c>
      <c r="L203" s="9" t="s">
        <v>552</v>
      </c>
      <c r="M203" s="2" t="s">
        <v>416</v>
      </c>
      <c r="N203" s="137">
        <v>7.4</v>
      </c>
      <c r="O203" s="11"/>
    </row>
    <row r="204" spans="1:15" ht="20.100000000000001" customHeight="1">
      <c r="A204" s="45"/>
      <c r="B204" s="45"/>
      <c r="C204" s="45"/>
      <c r="D204" s="45"/>
      <c r="E204" s="45"/>
      <c r="F204" s="45"/>
      <c r="G204" s="17" t="s">
        <v>419</v>
      </c>
      <c r="H204" s="18" t="s">
        <v>420</v>
      </c>
      <c r="I204" s="128"/>
      <c r="J204" s="120">
        <v>4</v>
      </c>
      <c r="K204" s="9" t="s">
        <v>775</v>
      </c>
      <c r="L204" s="9" t="s">
        <v>552</v>
      </c>
      <c r="M204" s="2" t="s">
        <v>418</v>
      </c>
      <c r="N204" s="141">
        <v>10.199999999999999</v>
      </c>
      <c r="O204" s="11"/>
    </row>
    <row r="205" spans="1:15" ht="20.100000000000001" customHeight="1">
      <c r="A205" s="45"/>
      <c r="B205" s="45"/>
      <c r="C205" s="45"/>
      <c r="D205" s="45"/>
      <c r="E205" s="45"/>
      <c r="F205" s="45"/>
      <c r="G205" s="17" t="s">
        <v>553</v>
      </c>
      <c r="H205" s="18" t="s">
        <v>422</v>
      </c>
      <c r="I205" s="128"/>
      <c r="J205" s="120"/>
      <c r="K205" s="9" t="s">
        <v>775</v>
      </c>
      <c r="L205" s="9" t="s">
        <v>550</v>
      </c>
      <c r="M205" s="2" t="s">
        <v>421</v>
      </c>
      <c r="N205" s="141">
        <v>29.5</v>
      </c>
      <c r="O205" s="11"/>
    </row>
    <row r="206" spans="1:15" ht="20.100000000000001" customHeight="1">
      <c r="A206" s="45"/>
      <c r="B206" s="45"/>
      <c r="C206" s="45"/>
      <c r="D206" s="45"/>
      <c r="E206" s="45"/>
      <c r="F206" s="45"/>
      <c r="G206" s="17" t="s">
        <v>424</v>
      </c>
      <c r="H206" s="18" t="s">
        <v>425</v>
      </c>
      <c r="I206" s="128"/>
      <c r="J206" s="120"/>
      <c r="K206" s="9" t="s">
        <v>775</v>
      </c>
      <c r="L206" s="9" t="s">
        <v>550</v>
      </c>
      <c r="M206" s="2" t="s">
        <v>423</v>
      </c>
      <c r="N206" s="141">
        <v>98.4</v>
      </c>
      <c r="O206" s="11"/>
    </row>
    <row r="207" spans="1:15" ht="20.100000000000001" customHeight="1">
      <c r="A207" s="45"/>
      <c r="B207" s="45"/>
      <c r="C207" s="45"/>
      <c r="D207" s="45"/>
      <c r="E207" s="45"/>
      <c r="F207" s="45"/>
      <c r="G207" s="17" t="s">
        <v>427</v>
      </c>
      <c r="H207" s="18" t="s">
        <v>428</v>
      </c>
      <c r="I207" s="128"/>
      <c r="J207" s="120"/>
      <c r="K207" s="9" t="s">
        <v>775</v>
      </c>
      <c r="L207" s="9" t="s">
        <v>550</v>
      </c>
      <c r="M207" s="2" t="s">
        <v>426</v>
      </c>
      <c r="N207" s="141">
        <v>98</v>
      </c>
      <c r="O207" s="11"/>
    </row>
    <row r="208" spans="1:15" ht="20.100000000000001" customHeight="1">
      <c r="A208" s="45"/>
      <c r="B208" s="45"/>
      <c r="C208" s="45"/>
      <c r="D208" s="45"/>
      <c r="E208" s="45"/>
      <c r="F208" s="45"/>
      <c r="G208" s="17" t="s">
        <v>430</v>
      </c>
      <c r="H208" s="18" t="s">
        <v>431</v>
      </c>
      <c r="I208" s="128"/>
      <c r="J208" s="120"/>
      <c r="K208" s="9" t="s">
        <v>775</v>
      </c>
      <c r="L208" s="9" t="s">
        <v>550</v>
      </c>
      <c r="M208" s="2" t="s">
        <v>429</v>
      </c>
      <c r="N208" s="141">
        <v>65</v>
      </c>
      <c r="O208" s="11"/>
    </row>
    <row r="209" spans="1:15" ht="20.100000000000001" customHeight="1">
      <c r="A209" s="45"/>
      <c r="B209" s="45"/>
      <c r="C209" s="45"/>
      <c r="D209" s="45"/>
      <c r="E209" s="45"/>
      <c r="F209" s="45"/>
      <c r="G209" s="53" t="s">
        <v>433</v>
      </c>
      <c r="H209" s="53" t="s">
        <v>434</v>
      </c>
      <c r="I209" s="128"/>
      <c r="J209" s="120">
        <v>50</v>
      </c>
      <c r="K209" s="4" t="s">
        <v>776</v>
      </c>
      <c r="L209" s="9" t="s">
        <v>556</v>
      </c>
      <c r="M209" s="54" t="s">
        <v>432</v>
      </c>
      <c r="N209" s="141">
        <v>6.3</v>
      </c>
      <c r="O209" s="40"/>
    </row>
    <row r="210" spans="1:15" ht="20.100000000000001" customHeight="1">
      <c r="A210" s="45"/>
      <c r="B210" s="45"/>
      <c r="C210" s="45"/>
      <c r="D210" s="45"/>
      <c r="E210" s="45"/>
      <c r="F210" s="45"/>
      <c r="G210" s="53" t="s">
        <v>436</v>
      </c>
      <c r="H210" s="53" t="s">
        <v>437</v>
      </c>
      <c r="I210" s="128"/>
      <c r="J210" s="120">
        <v>50</v>
      </c>
      <c r="K210" s="4" t="s">
        <v>776</v>
      </c>
      <c r="L210" s="9" t="s">
        <v>556</v>
      </c>
      <c r="M210" s="54" t="s">
        <v>435</v>
      </c>
      <c r="N210" s="141">
        <v>3.4</v>
      </c>
      <c r="O210" s="40"/>
    </row>
    <row r="211" spans="1:15" ht="20.100000000000001" customHeight="1">
      <c r="A211" s="45"/>
      <c r="B211" s="45"/>
      <c r="C211" s="45"/>
      <c r="D211" s="45"/>
      <c r="E211" s="45"/>
      <c r="F211" s="45"/>
      <c r="G211" s="53" t="s">
        <v>439</v>
      </c>
      <c r="H211" s="53" t="s">
        <v>440</v>
      </c>
      <c r="I211" s="128"/>
      <c r="J211" s="120">
        <v>100</v>
      </c>
      <c r="K211" s="4" t="s">
        <v>776</v>
      </c>
      <c r="L211" s="9" t="s">
        <v>556</v>
      </c>
      <c r="M211" s="54" t="s">
        <v>438</v>
      </c>
      <c r="N211" s="141">
        <v>2.2999999999999998</v>
      </c>
      <c r="O211" s="40"/>
    </row>
    <row r="212" spans="1:15" ht="20.100000000000001" customHeight="1">
      <c r="A212" s="45"/>
      <c r="B212" s="45"/>
      <c r="C212" s="45"/>
      <c r="D212" s="45"/>
      <c r="E212" s="45"/>
      <c r="F212" s="45"/>
      <c r="G212" s="53" t="s">
        <v>442</v>
      </c>
      <c r="H212" s="53" t="s">
        <v>443</v>
      </c>
      <c r="I212" s="128"/>
      <c r="J212" s="120">
        <v>100</v>
      </c>
      <c r="K212" s="4" t="s">
        <v>776</v>
      </c>
      <c r="L212" s="9" t="s">
        <v>556</v>
      </c>
      <c r="M212" s="54" t="s">
        <v>441</v>
      </c>
      <c r="N212" s="141">
        <v>1.4</v>
      </c>
      <c r="O212" s="40"/>
    </row>
    <row r="213" spans="1:15" ht="20.100000000000001" customHeight="1">
      <c r="A213" s="45"/>
      <c r="B213" s="45"/>
      <c r="C213" s="45"/>
      <c r="D213" s="45"/>
      <c r="E213" s="45"/>
      <c r="F213" s="45"/>
      <c r="G213" s="53" t="s">
        <v>445</v>
      </c>
      <c r="H213" s="53" t="s">
        <v>446</v>
      </c>
      <c r="I213" s="128"/>
      <c r="J213" s="120">
        <v>50</v>
      </c>
      <c r="K213" s="4" t="s">
        <v>776</v>
      </c>
      <c r="L213" s="9" t="s">
        <v>556</v>
      </c>
      <c r="M213" s="54" t="s">
        <v>444</v>
      </c>
      <c r="N213" s="141">
        <v>2.8</v>
      </c>
      <c r="O213" s="40"/>
    </row>
    <row r="214" spans="1:15" ht="20.100000000000001" customHeight="1">
      <c r="A214" s="45"/>
      <c r="B214" s="45"/>
      <c r="C214" s="45"/>
      <c r="D214" s="45"/>
      <c r="E214" s="45"/>
      <c r="F214" s="45"/>
      <c r="G214" s="53" t="s">
        <v>448</v>
      </c>
      <c r="H214" s="53" t="s">
        <v>42</v>
      </c>
      <c r="I214" s="128"/>
      <c r="J214" s="120">
        <v>50</v>
      </c>
      <c r="K214" s="4" t="s">
        <v>776</v>
      </c>
      <c r="L214" s="9" t="s">
        <v>556</v>
      </c>
      <c r="M214" s="54" t="s">
        <v>447</v>
      </c>
      <c r="N214" s="141">
        <v>4.5999999999999996</v>
      </c>
      <c r="O214" s="40"/>
    </row>
    <row r="215" spans="1:15" ht="20.100000000000001" customHeight="1">
      <c r="A215" s="45"/>
      <c r="B215" s="45"/>
      <c r="C215" s="45"/>
      <c r="D215" s="45"/>
      <c r="E215" s="45"/>
      <c r="F215" s="45"/>
      <c r="G215" s="53" t="s">
        <v>450</v>
      </c>
      <c r="H215" s="53" t="s">
        <v>42</v>
      </c>
      <c r="I215" s="128"/>
      <c r="J215" s="120">
        <v>50</v>
      </c>
      <c r="K215" s="4" t="s">
        <v>776</v>
      </c>
      <c r="L215" s="9" t="s">
        <v>556</v>
      </c>
      <c r="M215" s="54" t="s">
        <v>449</v>
      </c>
      <c r="N215" s="141">
        <v>4.5999999999999996</v>
      </c>
      <c r="O215" s="40"/>
    </row>
    <row r="216" spans="1:15" ht="20.100000000000001" customHeight="1">
      <c r="A216" s="45"/>
      <c r="B216" s="45"/>
      <c r="C216" s="45"/>
      <c r="D216" s="45"/>
      <c r="E216" s="45"/>
      <c r="F216" s="45"/>
      <c r="G216" s="53" t="s">
        <v>452</v>
      </c>
      <c r="H216" s="53" t="s">
        <v>42</v>
      </c>
      <c r="I216" s="128"/>
      <c r="J216" s="120">
        <v>50</v>
      </c>
      <c r="K216" s="4" t="s">
        <v>776</v>
      </c>
      <c r="L216" s="9" t="s">
        <v>556</v>
      </c>
      <c r="M216" s="54" t="s">
        <v>451</v>
      </c>
      <c r="N216" s="141">
        <v>4.5999999999999996</v>
      </c>
      <c r="O216" s="40"/>
    </row>
    <row r="217" spans="1:15" ht="20.100000000000001" customHeight="1">
      <c r="A217" s="45"/>
      <c r="B217" s="45"/>
      <c r="C217" s="45"/>
      <c r="D217" s="45"/>
      <c r="E217" s="45"/>
      <c r="F217" s="45"/>
      <c r="G217" s="53" t="s">
        <v>454</v>
      </c>
      <c r="H217" s="53" t="s">
        <v>42</v>
      </c>
      <c r="I217" s="128"/>
      <c r="J217" s="120">
        <v>50</v>
      </c>
      <c r="K217" s="4" t="s">
        <v>776</v>
      </c>
      <c r="L217" s="9" t="s">
        <v>523</v>
      </c>
      <c r="M217" s="54" t="s">
        <v>453</v>
      </c>
      <c r="N217" s="141">
        <v>4.5999999999999996</v>
      </c>
      <c r="O217" s="40"/>
    </row>
    <row r="218" spans="1:15" ht="20.100000000000001" customHeight="1">
      <c r="A218" s="45"/>
      <c r="B218" s="45"/>
      <c r="C218" s="45"/>
      <c r="D218" s="45"/>
      <c r="E218" s="45"/>
      <c r="F218" s="45"/>
      <c r="G218" s="53" t="s">
        <v>456</v>
      </c>
      <c r="H218" s="53" t="s">
        <v>45</v>
      </c>
      <c r="I218" s="128"/>
      <c r="J218" s="120">
        <v>50</v>
      </c>
      <c r="K218" s="4" t="s">
        <v>776</v>
      </c>
      <c r="L218" s="9" t="s">
        <v>523</v>
      </c>
      <c r="M218" s="54" t="s">
        <v>455</v>
      </c>
      <c r="N218" s="141">
        <v>3.9</v>
      </c>
      <c r="O218" s="40"/>
    </row>
    <row r="219" spans="1:15" ht="20.100000000000001" customHeight="1">
      <c r="A219" s="45"/>
      <c r="B219" s="45"/>
      <c r="C219" s="45"/>
      <c r="D219" s="45"/>
      <c r="E219" s="45"/>
      <c r="F219" s="45"/>
      <c r="G219" s="53" t="s">
        <v>458</v>
      </c>
      <c r="H219" s="53" t="s">
        <v>809</v>
      </c>
      <c r="I219" s="128"/>
      <c r="J219" s="120">
        <v>50</v>
      </c>
      <c r="K219" s="4" t="s">
        <v>776</v>
      </c>
      <c r="L219" s="9" t="s">
        <v>523</v>
      </c>
      <c r="M219" s="54" t="s">
        <v>457</v>
      </c>
      <c r="N219" s="141">
        <v>3.3</v>
      </c>
      <c r="O219" s="40"/>
    </row>
    <row r="220" spans="1:15" ht="20.100000000000001" customHeight="1">
      <c r="A220" s="45"/>
      <c r="B220" s="45"/>
      <c r="C220" s="45"/>
      <c r="D220" s="45"/>
      <c r="E220" s="45"/>
      <c r="F220" s="45"/>
      <c r="G220" s="53" t="s">
        <v>460</v>
      </c>
      <c r="H220" s="53" t="s">
        <v>808</v>
      </c>
      <c r="I220" s="128"/>
      <c r="J220" s="120">
        <v>50</v>
      </c>
      <c r="K220" s="4" t="s">
        <v>776</v>
      </c>
      <c r="L220" s="9" t="s">
        <v>523</v>
      </c>
      <c r="M220" s="54" t="s">
        <v>459</v>
      </c>
      <c r="N220" s="141">
        <v>2.5</v>
      </c>
      <c r="O220" s="40"/>
    </row>
    <row r="221" spans="1:15" ht="20.100000000000001" customHeight="1">
      <c r="A221" s="45"/>
      <c r="B221" s="45"/>
      <c r="C221" s="45"/>
      <c r="D221" s="45"/>
      <c r="E221" s="45"/>
      <c r="F221" s="45"/>
      <c r="G221" s="53" t="s">
        <v>462</v>
      </c>
      <c r="H221" s="53" t="s">
        <v>810</v>
      </c>
      <c r="I221" s="128"/>
      <c r="J221" s="120">
        <v>50</v>
      </c>
      <c r="K221" s="4" t="s">
        <v>776</v>
      </c>
      <c r="L221" s="9" t="s">
        <v>523</v>
      </c>
      <c r="M221" s="54" t="s">
        <v>461</v>
      </c>
      <c r="N221" s="141">
        <v>1.7</v>
      </c>
      <c r="O221" s="40"/>
    </row>
    <row r="222" spans="1:15" ht="20.100000000000001" customHeight="1">
      <c r="A222" s="45"/>
      <c r="B222" s="45"/>
      <c r="C222" s="45"/>
      <c r="D222" s="45"/>
      <c r="E222" s="45"/>
      <c r="F222" s="45"/>
      <c r="G222" s="53" t="s">
        <v>464</v>
      </c>
      <c r="H222" s="53" t="s">
        <v>61</v>
      </c>
      <c r="I222" s="128"/>
      <c r="J222" s="120">
        <v>20</v>
      </c>
      <c r="K222" s="4" t="s">
        <v>776</v>
      </c>
      <c r="L222" s="9" t="s">
        <v>523</v>
      </c>
      <c r="M222" s="54" t="s">
        <v>463</v>
      </c>
      <c r="N222" s="141">
        <v>1</v>
      </c>
      <c r="O222" s="40"/>
    </row>
    <row r="223" spans="1:15" ht="20.100000000000001" customHeight="1">
      <c r="A223" s="45"/>
      <c r="B223" s="45"/>
      <c r="C223" s="45"/>
      <c r="D223" s="45"/>
      <c r="E223" s="45"/>
      <c r="F223" s="45"/>
      <c r="G223" s="53" t="s">
        <v>466</v>
      </c>
      <c r="H223" s="53" t="s">
        <v>467</v>
      </c>
      <c r="I223" s="128"/>
      <c r="J223" s="120">
        <v>25</v>
      </c>
      <c r="K223" s="4" t="s">
        <v>776</v>
      </c>
      <c r="L223" s="9" t="s">
        <v>523</v>
      </c>
      <c r="M223" s="54" t="s">
        <v>465</v>
      </c>
      <c r="N223" s="141">
        <v>0.5</v>
      </c>
      <c r="O223" s="40"/>
    </row>
    <row r="224" spans="1:15" ht="20.100000000000001" customHeight="1">
      <c r="A224" s="45"/>
      <c r="B224" s="45"/>
      <c r="C224" s="45"/>
      <c r="D224" s="45"/>
      <c r="E224" s="45"/>
      <c r="F224" s="45"/>
      <c r="G224" s="53" t="s">
        <v>469</v>
      </c>
      <c r="H224" s="53" t="s">
        <v>470</v>
      </c>
      <c r="I224" s="128"/>
      <c r="J224" s="120">
        <v>30</v>
      </c>
      <c r="K224" s="4" t="s">
        <v>776</v>
      </c>
      <c r="L224" s="9" t="s">
        <v>555</v>
      </c>
      <c r="M224" s="54" t="s">
        <v>468</v>
      </c>
      <c r="N224" s="141">
        <v>9.6999999999999993</v>
      </c>
      <c r="O224" s="40"/>
    </row>
    <row r="225" spans="1:15" ht="20.100000000000001" customHeight="1">
      <c r="A225" s="45"/>
      <c r="B225" s="45"/>
      <c r="C225" s="45"/>
      <c r="D225" s="45"/>
      <c r="E225" s="45"/>
      <c r="F225" s="45"/>
      <c r="G225" s="53" t="s">
        <v>472</v>
      </c>
      <c r="H225" s="53" t="s">
        <v>473</v>
      </c>
      <c r="I225" s="128"/>
      <c r="J225" s="120">
        <v>30</v>
      </c>
      <c r="K225" s="4" t="s">
        <v>776</v>
      </c>
      <c r="L225" s="9" t="s">
        <v>555</v>
      </c>
      <c r="M225" s="54" t="s">
        <v>471</v>
      </c>
      <c r="N225" s="141">
        <v>8.6</v>
      </c>
      <c r="O225" s="40"/>
    </row>
    <row r="226" spans="1:15" ht="20.100000000000001" customHeight="1">
      <c r="A226" s="45"/>
      <c r="B226" s="45"/>
      <c r="C226" s="45"/>
      <c r="D226" s="45"/>
      <c r="E226" s="45"/>
      <c r="F226" s="45"/>
      <c r="G226" s="53" t="s">
        <v>475</v>
      </c>
      <c r="H226" s="53" t="s">
        <v>476</v>
      </c>
      <c r="I226" s="128"/>
      <c r="J226" s="120">
        <v>30</v>
      </c>
      <c r="K226" s="4" t="s">
        <v>776</v>
      </c>
      <c r="L226" s="9" t="s">
        <v>555</v>
      </c>
      <c r="M226" s="54" t="s">
        <v>474</v>
      </c>
      <c r="N226" s="141">
        <v>2.8</v>
      </c>
      <c r="O226" s="40"/>
    </row>
    <row r="227" spans="1:15" ht="20.100000000000001" customHeight="1">
      <c r="A227" s="45"/>
      <c r="B227" s="45"/>
      <c r="C227" s="45"/>
      <c r="D227" s="45"/>
      <c r="E227" s="45"/>
      <c r="F227" s="45"/>
      <c r="G227" s="53" t="s">
        <v>478</v>
      </c>
      <c r="H227" s="18" t="s">
        <v>856</v>
      </c>
      <c r="I227" s="128"/>
      <c r="J227" s="120">
        <v>50</v>
      </c>
      <c r="K227" s="4" t="s">
        <v>776</v>
      </c>
      <c r="L227" s="9" t="s">
        <v>523</v>
      </c>
      <c r="M227" s="54" t="s">
        <v>477</v>
      </c>
      <c r="N227" s="142">
        <v>6.6</v>
      </c>
      <c r="O227" s="40"/>
    </row>
    <row r="228" spans="1:15" ht="20.100000000000001" customHeight="1">
      <c r="A228" s="45"/>
      <c r="B228" s="45"/>
      <c r="C228" s="45"/>
      <c r="D228" s="45"/>
      <c r="E228" s="45"/>
      <c r="F228" s="45"/>
      <c r="G228" s="53" t="s">
        <v>480</v>
      </c>
      <c r="H228" s="18" t="s">
        <v>857</v>
      </c>
      <c r="I228" s="128"/>
      <c r="J228" s="120">
        <v>50</v>
      </c>
      <c r="K228" s="4" t="s">
        <v>776</v>
      </c>
      <c r="L228" s="9" t="s">
        <v>523</v>
      </c>
      <c r="M228" s="54" t="s">
        <v>479</v>
      </c>
      <c r="N228" s="141">
        <v>5.8</v>
      </c>
      <c r="O228" s="40"/>
    </row>
    <row r="229" spans="1:15" ht="20.100000000000001" customHeight="1">
      <c r="A229" s="45"/>
      <c r="B229" s="45"/>
      <c r="C229" s="45"/>
      <c r="D229" s="45"/>
      <c r="E229" s="45"/>
      <c r="F229" s="45"/>
      <c r="G229" s="53" t="s">
        <v>482</v>
      </c>
      <c r="H229" s="18" t="s">
        <v>858</v>
      </c>
      <c r="I229" s="128"/>
      <c r="J229" s="120">
        <v>50</v>
      </c>
      <c r="K229" s="4" t="s">
        <v>776</v>
      </c>
      <c r="L229" s="9" t="s">
        <v>523</v>
      </c>
      <c r="M229" s="54" t="s">
        <v>481</v>
      </c>
      <c r="N229" s="141">
        <v>5</v>
      </c>
      <c r="O229" s="40"/>
    </row>
    <row r="230" spans="1:15" ht="20.100000000000001" customHeight="1">
      <c r="A230" s="45"/>
      <c r="B230" s="45"/>
      <c r="C230" s="45"/>
      <c r="D230" s="45"/>
      <c r="E230" s="45"/>
      <c r="F230" s="45"/>
      <c r="G230" s="53" t="s">
        <v>484</v>
      </c>
      <c r="H230" s="18" t="s">
        <v>859</v>
      </c>
      <c r="I230" s="128"/>
      <c r="J230" s="120">
        <v>50</v>
      </c>
      <c r="K230" s="4" t="s">
        <v>776</v>
      </c>
      <c r="L230" s="9" t="s">
        <v>523</v>
      </c>
      <c r="M230" s="54" t="s">
        <v>483</v>
      </c>
      <c r="N230" s="143">
        <v>4.2</v>
      </c>
      <c r="O230" s="40"/>
    </row>
    <row r="231" spans="1:15" ht="20.100000000000001" customHeight="1">
      <c r="A231" s="45"/>
      <c r="B231" s="45"/>
      <c r="C231" s="45"/>
      <c r="D231" s="45"/>
      <c r="E231" s="45"/>
      <c r="F231" s="45"/>
      <c r="G231" s="17" t="s">
        <v>486</v>
      </c>
      <c r="H231" s="18" t="s">
        <v>818</v>
      </c>
      <c r="I231" s="128"/>
      <c r="J231" s="120">
        <v>10</v>
      </c>
      <c r="K231" s="4" t="s">
        <v>776</v>
      </c>
      <c r="L231" s="9" t="s">
        <v>555</v>
      </c>
      <c r="M231" s="2" t="s">
        <v>485</v>
      </c>
      <c r="N231" s="143">
        <v>10.5</v>
      </c>
      <c r="O231" s="11"/>
    </row>
    <row r="232" spans="1:15" ht="20.100000000000001" customHeight="1">
      <c r="A232" s="45"/>
      <c r="B232" s="45"/>
      <c r="C232" s="45"/>
      <c r="D232" s="45"/>
      <c r="E232" s="45"/>
      <c r="F232" s="45"/>
      <c r="G232" s="17" t="s">
        <v>80</v>
      </c>
      <c r="H232" s="18" t="s">
        <v>487</v>
      </c>
      <c r="I232" s="128"/>
      <c r="J232" s="120">
        <v>10</v>
      </c>
      <c r="K232" s="4" t="s">
        <v>776</v>
      </c>
      <c r="L232" s="9" t="s">
        <v>555</v>
      </c>
      <c r="M232" s="2" t="s">
        <v>79</v>
      </c>
      <c r="N232" s="143">
        <v>4.2</v>
      </c>
      <c r="O232" s="11"/>
    </row>
    <row r="233" spans="1:15" ht="20.100000000000001" customHeight="1">
      <c r="A233" s="45"/>
      <c r="B233" s="45"/>
      <c r="C233" s="45"/>
      <c r="D233" s="45"/>
      <c r="E233" s="45"/>
      <c r="F233" s="45"/>
      <c r="G233" s="55" t="s">
        <v>1039</v>
      </c>
      <c r="H233" s="55" t="s">
        <v>1025</v>
      </c>
      <c r="I233" s="128"/>
      <c r="J233" s="120" t="s">
        <v>1024</v>
      </c>
      <c r="K233" s="4" t="s">
        <v>776</v>
      </c>
      <c r="L233" s="9" t="s">
        <v>555</v>
      </c>
      <c r="M233" s="54" t="s">
        <v>488</v>
      </c>
      <c r="N233" s="143">
        <v>0.7</v>
      </c>
      <c r="O233" s="40"/>
    </row>
    <row r="234" spans="1:15" ht="20.100000000000001" customHeight="1">
      <c r="A234" s="45"/>
      <c r="B234" s="45"/>
      <c r="C234" s="45"/>
      <c r="D234" s="45"/>
      <c r="E234" s="45"/>
      <c r="F234" s="45"/>
      <c r="G234" s="56" t="s">
        <v>491</v>
      </c>
      <c r="H234" s="55" t="s">
        <v>847</v>
      </c>
      <c r="I234" s="128"/>
      <c r="J234" s="120">
        <v>20</v>
      </c>
      <c r="K234" s="4" t="s">
        <v>776</v>
      </c>
      <c r="L234" s="9" t="s">
        <v>557</v>
      </c>
      <c r="M234" s="54" t="s">
        <v>490</v>
      </c>
      <c r="N234" s="143">
        <v>2.9</v>
      </c>
      <c r="O234" s="40"/>
    </row>
    <row r="235" spans="1:15" ht="20.100000000000001" customHeight="1">
      <c r="A235" s="45"/>
      <c r="B235" s="45"/>
      <c r="C235" s="45"/>
      <c r="D235" s="45"/>
      <c r="E235" s="45"/>
      <c r="F235" s="45"/>
      <c r="G235" s="56" t="s">
        <v>493</v>
      </c>
      <c r="H235" s="55" t="s">
        <v>848</v>
      </c>
      <c r="I235" s="128"/>
      <c r="J235" s="120">
        <v>20</v>
      </c>
      <c r="K235" s="4" t="s">
        <v>776</v>
      </c>
      <c r="L235" s="9" t="s">
        <v>557</v>
      </c>
      <c r="M235" s="54" t="s">
        <v>492</v>
      </c>
      <c r="N235" s="143">
        <v>3.5</v>
      </c>
      <c r="O235" s="40"/>
    </row>
    <row r="236" spans="1:15" ht="20.100000000000001" customHeight="1">
      <c r="A236" s="45"/>
      <c r="B236" s="45"/>
      <c r="C236" s="45"/>
      <c r="D236" s="45"/>
      <c r="E236" s="45"/>
      <c r="F236" s="45"/>
      <c r="G236" s="56" t="s">
        <v>495</v>
      </c>
      <c r="H236" s="55" t="s">
        <v>849</v>
      </c>
      <c r="I236" s="128"/>
      <c r="J236" s="120">
        <v>20</v>
      </c>
      <c r="K236" s="4" t="s">
        <v>776</v>
      </c>
      <c r="L236" s="9" t="s">
        <v>557</v>
      </c>
      <c r="M236" s="54" t="s">
        <v>494</v>
      </c>
      <c r="N236" s="143">
        <v>4.5</v>
      </c>
      <c r="O236" s="40"/>
    </row>
    <row r="237" spans="1:15" ht="20.100000000000001" customHeight="1">
      <c r="A237" s="45"/>
      <c r="B237" s="45"/>
      <c r="C237" s="45"/>
      <c r="D237" s="45"/>
      <c r="E237" s="45"/>
      <c r="F237" s="45"/>
      <c r="G237" s="56" t="s">
        <v>497</v>
      </c>
      <c r="H237" s="55" t="s">
        <v>850</v>
      </c>
      <c r="I237" s="128"/>
      <c r="J237" s="120">
        <v>20</v>
      </c>
      <c r="K237" s="4" t="s">
        <v>776</v>
      </c>
      <c r="L237" s="9" t="s">
        <v>557</v>
      </c>
      <c r="M237" s="54" t="s">
        <v>496</v>
      </c>
      <c r="N237" s="143">
        <v>4.0999999999999996</v>
      </c>
      <c r="O237" s="40"/>
    </row>
    <row r="238" spans="1:15" ht="20.100000000000001" customHeight="1">
      <c r="A238" s="45"/>
      <c r="B238" s="45"/>
      <c r="C238" s="45"/>
      <c r="D238" s="45"/>
      <c r="E238" s="45"/>
      <c r="F238" s="45"/>
      <c r="G238" s="56" t="s">
        <v>499</v>
      </c>
      <c r="H238" s="55" t="s">
        <v>851</v>
      </c>
      <c r="I238" s="128"/>
      <c r="J238" s="120">
        <v>20</v>
      </c>
      <c r="K238" s="4" t="s">
        <v>776</v>
      </c>
      <c r="L238" s="9" t="s">
        <v>557</v>
      </c>
      <c r="M238" s="54" t="s">
        <v>498</v>
      </c>
      <c r="N238" s="143">
        <v>5.4</v>
      </c>
      <c r="O238" s="40"/>
    </row>
    <row r="239" spans="1:15" ht="20.100000000000001" customHeight="1">
      <c r="A239" s="45"/>
      <c r="B239" s="45"/>
      <c r="C239" s="45"/>
      <c r="D239" s="45"/>
      <c r="E239" s="45"/>
      <c r="F239" s="45"/>
      <c r="G239" s="56" t="s">
        <v>501</v>
      </c>
      <c r="H239" s="55" t="s">
        <v>852</v>
      </c>
      <c r="I239" s="130"/>
      <c r="J239" s="120">
        <v>20</v>
      </c>
      <c r="K239" s="4" t="s">
        <v>776</v>
      </c>
      <c r="L239" s="9" t="s">
        <v>557</v>
      </c>
      <c r="M239" s="54" t="s">
        <v>500</v>
      </c>
      <c r="N239" s="143">
        <v>6.2</v>
      </c>
      <c r="O239" s="40"/>
    </row>
    <row r="240" spans="1:15" ht="20.100000000000001" customHeight="1">
      <c r="A240" s="45"/>
      <c r="B240" s="45"/>
      <c r="C240" s="45"/>
      <c r="D240" s="45"/>
      <c r="E240" s="45"/>
      <c r="F240" s="45"/>
      <c r="G240" s="56" t="s">
        <v>958</v>
      </c>
      <c r="H240" s="55" t="s">
        <v>847</v>
      </c>
      <c r="I240" s="128"/>
      <c r="J240" s="120">
        <v>50</v>
      </c>
      <c r="K240" s="4" t="s">
        <v>776</v>
      </c>
      <c r="L240" s="9" t="s">
        <v>952</v>
      </c>
      <c r="M240" s="54" t="s">
        <v>953</v>
      </c>
      <c r="N240" s="143">
        <v>4.5999999999999996</v>
      </c>
      <c r="O240" s="40"/>
    </row>
    <row r="241" spans="1:15" ht="20.100000000000001" customHeight="1">
      <c r="A241" s="45"/>
      <c r="B241" s="45"/>
      <c r="C241" s="45"/>
      <c r="D241" s="45"/>
      <c r="E241" s="45"/>
      <c r="F241" s="45"/>
      <c r="G241" s="56" t="s">
        <v>959</v>
      </c>
      <c r="H241" s="55" t="s">
        <v>960</v>
      </c>
      <c r="I241" s="128"/>
      <c r="J241" s="120">
        <v>50</v>
      </c>
      <c r="K241" s="4" t="s">
        <v>776</v>
      </c>
      <c r="L241" s="9" t="s">
        <v>951</v>
      </c>
      <c r="M241" s="54" t="s">
        <v>962</v>
      </c>
      <c r="N241" s="143">
        <v>6.6</v>
      </c>
      <c r="O241" s="40"/>
    </row>
    <row r="242" spans="1:15" ht="20.100000000000001" customHeight="1">
      <c r="A242" s="45"/>
      <c r="B242" s="45"/>
      <c r="C242" s="45"/>
      <c r="D242" s="45"/>
      <c r="E242" s="45"/>
      <c r="F242" s="45"/>
      <c r="G242" s="56" t="s">
        <v>961</v>
      </c>
      <c r="H242" s="55" t="s">
        <v>963</v>
      </c>
      <c r="I242" s="128"/>
      <c r="J242" s="120">
        <v>50</v>
      </c>
      <c r="K242" s="4" t="s">
        <v>776</v>
      </c>
      <c r="L242" s="9" t="s">
        <v>951</v>
      </c>
      <c r="M242" s="54" t="s">
        <v>954</v>
      </c>
      <c r="N242" s="143">
        <v>5.2</v>
      </c>
      <c r="O242" s="40"/>
    </row>
    <row r="243" spans="1:15" ht="20.100000000000001" customHeight="1">
      <c r="A243" s="45"/>
      <c r="B243" s="45"/>
      <c r="C243" s="45"/>
      <c r="D243" s="45"/>
      <c r="E243" s="45"/>
      <c r="F243" s="45"/>
      <c r="G243" s="56" t="s">
        <v>964</v>
      </c>
      <c r="H243" s="55" t="s">
        <v>965</v>
      </c>
      <c r="I243" s="128"/>
      <c r="J243" s="120">
        <v>50</v>
      </c>
      <c r="K243" s="4" t="s">
        <v>776</v>
      </c>
      <c r="L243" s="9" t="s">
        <v>951</v>
      </c>
      <c r="M243" s="54" t="s">
        <v>955</v>
      </c>
      <c r="N243" s="143">
        <v>6.9</v>
      </c>
      <c r="O243" s="40"/>
    </row>
    <row r="244" spans="1:15" ht="20.100000000000001" customHeight="1">
      <c r="A244" s="45"/>
      <c r="B244" s="45"/>
      <c r="C244" s="45"/>
      <c r="D244" s="45"/>
      <c r="E244" s="45"/>
      <c r="F244" s="45"/>
      <c r="G244" s="56" t="s">
        <v>966</v>
      </c>
      <c r="H244" s="55" t="s">
        <v>967</v>
      </c>
      <c r="I244" s="128"/>
      <c r="J244" s="120">
        <v>50</v>
      </c>
      <c r="K244" s="4" t="s">
        <v>776</v>
      </c>
      <c r="L244" s="9" t="s">
        <v>951</v>
      </c>
      <c r="M244" s="54" t="s">
        <v>956</v>
      </c>
      <c r="N244" s="143">
        <v>5.9</v>
      </c>
      <c r="O244" s="40"/>
    </row>
    <row r="245" spans="1:15" ht="20.100000000000001" customHeight="1">
      <c r="A245" s="45"/>
      <c r="B245" s="45"/>
      <c r="C245" s="45"/>
      <c r="D245" s="45"/>
      <c r="E245" s="45"/>
      <c r="F245" s="45"/>
      <c r="G245" s="56" t="s">
        <v>968</v>
      </c>
      <c r="H245" s="55" t="s">
        <v>969</v>
      </c>
      <c r="I245" s="130"/>
      <c r="J245" s="120">
        <v>50</v>
      </c>
      <c r="K245" s="4" t="s">
        <v>776</v>
      </c>
      <c r="L245" s="9" t="s">
        <v>951</v>
      </c>
      <c r="M245" s="54" t="s">
        <v>957</v>
      </c>
      <c r="N245" s="143">
        <v>7.3</v>
      </c>
      <c r="O245" s="40"/>
    </row>
    <row r="246" spans="1:15" ht="20.100000000000001" customHeight="1">
      <c r="A246" s="45"/>
      <c r="B246" s="45"/>
      <c r="C246" s="45"/>
      <c r="D246" s="45"/>
      <c r="E246" s="45"/>
      <c r="F246" s="45"/>
      <c r="G246" s="57" t="s">
        <v>894</v>
      </c>
      <c r="H246" s="55" t="s">
        <v>853</v>
      </c>
      <c r="I246" s="128"/>
      <c r="J246" s="120">
        <v>10</v>
      </c>
      <c r="K246" s="40" t="s">
        <v>756</v>
      </c>
      <c r="L246" s="58" t="s">
        <v>561</v>
      </c>
      <c r="M246" s="54" t="s">
        <v>558</v>
      </c>
      <c r="N246" s="143">
        <v>29.5</v>
      </c>
      <c r="O246" s="40"/>
    </row>
    <row r="247" spans="1:15" ht="20.100000000000001" customHeight="1">
      <c r="A247" s="45"/>
      <c r="B247" s="45"/>
      <c r="C247" s="45"/>
      <c r="D247" s="45"/>
      <c r="E247" s="45"/>
      <c r="F247" s="45"/>
      <c r="G247" s="59" t="s">
        <v>895</v>
      </c>
      <c r="H247" s="55" t="s">
        <v>854</v>
      </c>
      <c r="I247" s="128"/>
      <c r="J247" s="120">
        <v>10</v>
      </c>
      <c r="K247" s="40" t="s">
        <v>756</v>
      </c>
      <c r="L247" s="58" t="s">
        <v>562</v>
      </c>
      <c r="M247" s="54" t="s">
        <v>559</v>
      </c>
      <c r="N247" s="143">
        <v>28.5</v>
      </c>
      <c r="O247" s="40"/>
    </row>
    <row r="248" spans="1:15" ht="20.100000000000001" customHeight="1">
      <c r="A248" s="45"/>
      <c r="B248" s="45"/>
      <c r="C248" s="45"/>
      <c r="D248" s="45"/>
      <c r="E248" s="45"/>
      <c r="F248" s="45"/>
      <c r="G248" s="60" t="s">
        <v>896</v>
      </c>
      <c r="H248" s="55" t="s">
        <v>855</v>
      </c>
      <c r="I248" s="128"/>
      <c r="J248" s="120">
        <v>10</v>
      </c>
      <c r="K248" s="61" t="s">
        <v>756</v>
      </c>
      <c r="L248" s="62" t="s">
        <v>562</v>
      </c>
      <c r="M248" s="54" t="s">
        <v>560</v>
      </c>
      <c r="N248" s="143">
        <v>22.01</v>
      </c>
      <c r="O248" s="40"/>
    </row>
    <row r="249" spans="1:15" ht="20.100000000000001" customHeight="1">
      <c r="A249" s="45"/>
      <c r="B249" s="45"/>
      <c r="C249" s="45"/>
      <c r="D249" s="45"/>
      <c r="E249" s="45"/>
      <c r="F249" s="45"/>
      <c r="G249" s="56" t="s">
        <v>669</v>
      </c>
      <c r="H249" s="55" t="s">
        <v>989</v>
      </c>
      <c r="I249" s="128"/>
      <c r="J249" s="121">
        <v>10</v>
      </c>
      <c r="K249" s="40" t="s">
        <v>757</v>
      </c>
      <c r="L249" s="63" t="s">
        <v>630</v>
      </c>
      <c r="M249" s="64" t="s">
        <v>590</v>
      </c>
      <c r="N249" s="144">
        <v>2.5</v>
      </c>
      <c r="O249" s="40"/>
    </row>
    <row r="250" spans="1:15" ht="20.100000000000001" customHeight="1">
      <c r="A250" s="45"/>
      <c r="B250" s="45"/>
      <c r="C250" s="45"/>
      <c r="D250" s="45"/>
      <c r="E250" s="45"/>
      <c r="F250" s="45"/>
      <c r="G250" s="56" t="s">
        <v>670</v>
      </c>
      <c r="H250" s="55" t="s">
        <v>990</v>
      </c>
      <c r="I250" s="128"/>
      <c r="J250" s="121">
        <v>10</v>
      </c>
      <c r="K250" s="40" t="s">
        <v>757</v>
      </c>
      <c r="L250" s="63" t="s">
        <v>630</v>
      </c>
      <c r="M250" s="64" t="s">
        <v>591</v>
      </c>
      <c r="N250" s="144">
        <v>3.7</v>
      </c>
      <c r="O250" s="40"/>
    </row>
    <row r="251" spans="1:15" ht="20.100000000000001" customHeight="1">
      <c r="A251" s="45"/>
      <c r="B251" s="45"/>
      <c r="C251" s="45"/>
      <c r="D251" s="45"/>
      <c r="E251" s="45"/>
      <c r="F251" s="45"/>
      <c r="G251" s="56" t="s">
        <v>671</v>
      </c>
      <c r="H251" s="55" t="s">
        <v>564</v>
      </c>
      <c r="I251" s="128"/>
      <c r="J251" s="121">
        <v>6</v>
      </c>
      <c r="K251" s="40" t="s">
        <v>757</v>
      </c>
      <c r="L251" s="63" t="s">
        <v>630</v>
      </c>
      <c r="M251" s="64" t="s">
        <v>592</v>
      </c>
      <c r="N251" s="144">
        <v>5.7</v>
      </c>
      <c r="O251" s="40"/>
    </row>
    <row r="252" spans="1:15" ht="20.100000000000001" customHeight="1">
      <c r="A252" s="45"/>
      <c r="B252" s="45"/>
      <c r="C252" s="45"/>
      <c r="D252" s="45"/>
      <c r="E252" s="45"/>
      <c r="F252" s="45"/>
      <c r="G252" s="56" t="s">
        <v>672</v>
      </c>
      <c r="H252" s="55" t="s">
        <v>991</v>
      </c>
      <c r="I252" s="128"/>
      <c r="J252" s="121">
        <v>4</v>
      </c>
      <c r="K252" s="40" t="s">
        <v>757</v>
      </c>
      <c r="L252" s="63" t="s">
        <v>630</v>
      </c>
      <c r="M252" s="64" t="s">
        <v>593</v>
      </c>
      <c r="N252" s="144">
        <v>7.5</v>
      </c>
      <c r="O252" s="40"/>
    </row>
    <row r="253" spans="1:15" ht="20.100000000000001" customHeight="1">
      <c r="A253" s="45"/>
      <c r="B253" s="45"/>
      <c r="C253" s="45"/>
      <c r="D253" s="45"/>
      <c r="E253" s="45"/>
      <c r="F253" s="45"/>
      <c r="G253" s="56" t="s">
        <v>673</v>
      </c>
      <c r="H253" s="55" t="s">
        <v>565</v>
      </c>
      <c r="I253" s="128"/>
      <c r="J253" s="121">
        <v>3</v>
      </c>
      <c r="K253" s="40" t="s">
        <v>757</v>
      </c>
      <c r="L253" s="63" t="s">
        <v>630</v>
      </c>
      <c r="M253" s="64" t="s">
        <v>594</v>
      </c>
      <c r="N253" s="144">
        <v>10.5</v>
      </c>
      <c r="O253" s="40"/>
    </row>
    <row r="254" spans="1:15" ht="20.100000000000001" customHeight="1">
      <c r="A254" s="45"/>
      <c r="B254" s="45"/>
      <c r="C254" s="45"/>
      <c r="D254" s="45"/>
      <c r="E254" s="45"/>
      <c r="F254" s="45"/>
      <c r="G254" s="56" t="s">
        <v>674</v>
      </c>
      <c r="H254" s="55" t="s">
        <v>992</v>
      </c>
      <c r="I254" s="128"/>
      <c r="J254" s="121">
        <v>3</v>
      </c>
      <c r="K254" s="40" t="s">
        <v>757</v>
      </c>
      <c r="L254" s="63" t="s">
        <v>630</v>
      </c>
      <c r="M254" s="64" t="s">
        <v>595</v>
      </c>
      <c r="N254" s="144">
        <v>11.3</v>
      </c>
      <c r="O254" s="40"/>
    </row>
    <row r="255" spans="1:15" ht="20.100000000000001" customHeight="1">
      <c r="A255" s="45"/>
      <c r="B255" s="45"/>
      <c r="C255" s="45"/>
      <c r="D255" s="45"/>
      <c r="E255" s="45"/>
      <c r="F255" s="45"/>
      <c r="G255" s="56" t="s">
        <v>675</v>
      </c>
      <c r="H255" s="55" t="s">
        <v>566</v>
      </c>
      <c r="I255" s="128"/>
      <c r="J255" s="121">
        <v>2</v>
      </c>
      <c r="K255" s="40" t="s">
        <v>757</v>
      </c>
      <c r="L255" s="63" t="s">
        <v>630</v>
      </c>
      <c r="M255" s="64" t="s">
        <v>596</v>
      </c>
      <c r="N255" s="144">
        <v>13.8</v>
      </c>
      <c r="O255" s="40"/>
    </row>
    <row r="256" spans="1:15" ht="20.100000000000001" customHeight="1">
      <c r="A256" s="45"/>
      <c r="B256" s="45"/>
      <c r="C256" s="45"/>
      <c r="D256" s="45"/>
      <c r="E256" s="45"/>
      <c r="F256" s="45"/>
      <c r="G256" s="56" t="s">
        <v>676</v>
      </c>
      <c r="H256" s="55" t="s">
        <v>993</v>
      </c>
      <c r="I256" s="128"/>
      <c r="J256" s="121">
        <v>2</v>
      </c>
      <c r="K256" s="40" t="s">
        <v>757</v>
      </c>
      <c r="L256" s="63" t="s">
        <v>630</v>
      </c>
      <c r="M256" s="64" t="s">
        <v>597</v>
      </c>
      <c r="N256" s="144">
        <v>18.600000000000001</v>
      </c>
      <c r="O256" s="40"/>
    </row>
    <row r="257" spans="1:15" ht="20.100000000000001" customHeight="1">
      <c r="A257" s="45"/>
      <c r="B257" s="45"/>
      <c r="C257" s="45"/>
      <c r="D257" s="45"/>
      <c r="E257" s="45"/>
      <c r="F257" s="45"/>
      <c r="G257" s="56" t="s">
        <v>677</v>
      </c>
      <c r="H257" s="55" t="s">
        <v>567</v>
      </c>
      <c r="I257" s="128"/>
      <c r="J257" s="121">
        <v>2</v>
      </c>
      <c r="K257" s="40" t="s">
        <v>757</v>
      </c>
      <c r="L257" s="63" t="s">
        <v>630</v>
      </c>
      <c r="M257" s="64" t="s">
        <v>598</v>
      </c>
      <c r="N257" s="144">
        <v>19</v>
      </c>
      <c r="O257" s="40"/>
    </row>
    <row r="258" spans="1:15" ht="20.100000000000001" customHeight="1">
      <c r="A258" s="45"/>
      <c r="B258" s="45"/>
      <c r="C258" s="45"/>
      <c r="D258" s="45"/>
      <c r="E258" s="45"/>
      <c r="F258" s="45"/>
      <c r="G258" s="56" t="s">
        <v>678</v>
      </c>
      <c r="H258" s="55" t="s">
        <v>568</v>
      </c>
      <c r="I258" s="128"/>
      <c r="J258" s="121">
        <v>1</v>
      </c>
      <c r="K258" s="40" t="s">
        <v>757</v>
      </c>
      <c r="L258" s="63" t="s">
        <v>630</v>
      </c>
      <c r="M258" s="64" t="s">
        <v>599</v>
      </c>
      <c r="N258" s="144">
        <v>24.5</v>
      </c>
      <c r="O258" s="40"/>
    </row>
    <row r="259" spans="1:15" ht="20.100000000000001" customHeight="1">
      <c r="A259" s="45"/>
      <c r="B259" s="45"/>
      <c r="C259" s="45"/>
      <c r="D259" s="45"/>
      <c r="E259" s="45"/>
      <c r="F259" s="45"/>
      <c r="G259" s="56" t="s">
        <v>679</v>
      </c>
      <c r="H259" s="55" t="s">
        <v>970</v>
      </c>
      <c r="I259" s="128"/>
      <c r="J259" s="121">
        <v>1</v>
      </c>
      <c r="K259" s="40" t="s">
        <v>757</v>
      </c>
      <c r="L259" s="63" t="s">
        <v>630</v>
      </c>
      <c r="M259" s="64" t="s">
        <v>600</v>
      </c>
      <c r="N259" s="144">
        <v>26.8</v>
      </c>
      <c r="O259" s="40"/>
    </row>
    <row r="260" spans="1:15" ht="20.100000000000001" customHeight="1">
      <c r="A260" s="45"/>
      <c r="B260" s="45"/>
      <c r="C260" s="45"/>
      <c r="D260" s="45"/>
      <c r="E260" s="45"/>
      <c r="F260" s="45"/>
      <c r="G260" s="56" t="s">
        <v>680</v>
      </c>
      <c r="H260" s="55" t="s">
        <v>569</v>
      </c>
      <c r="I260" s="128"/>
      <c r="J260" s="121">
        <v>4</v>
      </c>
      <c r="K260" s="40" t="s">
        <v>757</v>
      </c>
      <c r="L260" s="9" t="s">
        <v>803</v>
      </c>
      <c r="M260" s="64" t="s">
        <v>601</v>
      </c>
      <c r="N260" s="144">
        <v>3.7</v>
      </c>
      <c r="O260" s="40"/>
    </row>
    <row r="261" spans="1:15" ht="20.100000000000001" customHeight="1">
      <c r="A261" s="45"/>
      <c r="B261" s="45"/>
      <c r="C261" s="45"/>
      <c r="D261" s="45"/>
      <c r="E261" s="45"/>
      <c r="F261" s="45"/>
      <c r="G261" s="56" t="s">
        <v>681</v>
      </c>
      <c r="H261" s="55" t="s">
        <v>570</v>
      </c>
      <c r="I261" s="128"/>
      <c r="J261" s="121">
        <v>10</v>
      </c>
      <c r="K261" s="40" t="s">
        <v>757</v>
      </c>
      <c r="L261" s="63" t="s">
        <v>630</v>
      </c>
      <c r="M261" s="64" t="s">
        <v>602</v>
      </c>
      <c r="N261" s="145">
        <v>3.2</v>
      </c>
      <c r="O261" s="40"/>
    </row>
    <row r="262" spans="1:15" ht="20.100000000000001" customHeight="1">
      <c r="A262" s="45"/>
      <c r="B262" s="45"/>
      <c r="C262" s="45"/>
      <c r="D262" s="45"/>
      <c r="E262" s="45"/>
      <c r="F262" s="45"/>
      <c r="G262" s="56" t="s">
        <v>682</v>
      </c>
      <c r="H262" s="55" t="s">
        <v>571</v>
      </c>
      <c r="I262" s="128"/>
      <c r="J262" s="121">
        <v>6</v>
      </c>
      <c r="K262" s="40" t="s">
        <v>757</v>
      </c>
      <c r="L262" s="63" t="s">
        <v>630</v>
      </c>
      <c r="M262" s="64" t="s">
        <v>603</v>
      </c>
      <c r="N262" s="144">
        <v>7.5</v>
      </c>
      <c r="O262" s="40"/>
    </row>
    <row r="263" spans="1:15" ht="20.100000000000001" customHeight="1">
      <c r="A263" s="45"/>
      <c r="B263" s="45"/>
      <c r="C263" s="45"/>
      <c r="D263" s="45"/>
      <c r="E263" s="45"/>
      <c r="F263" s="45"/>
      <c r="G263" s="56" t="s">
        <v>683</v>
      </c>
      <c r="H263" s="55" t="s">
        <v>994</v>
      </c>
      <c r="I263" s="128"/>
      <c r="J263" s="121">
        <v>4</v>
      </c>
      <c r="K263" s="40" t="s">
        <v>757</v>
      </c>
      <c r="L263" s="63" t="s">
        <v>630</v>
      </c>
      <c r="M263" s="64" t="s">
        <v>604</v>
      </c>
      <c r="N263" s="144">
        <v>10.1</v>
      </c>
      <c r="O263" s="40"/>
    </row>
    <row r="264" spans="1:15" ht="20.100000000000001" customHeight="1">
      <c r="A264" s="45"/>
      <c r="B264" s="45"/>
      <c r="C264" s="45"/>
      <c r="D264" s="45"/>
      <c r="E264" s="45"/>
      <c r="F264" s="45"/>
      <c r="G264" s="56" t="s">
        <v>684</v>
      </c>
      <c r="H264" s="55" t="s">
        <v>572</v>
      </c>
      <c r="I264" s="128"/>
      <c r="J264" s="121">
        <v>3</v>
      </c>
      <c r="K264" s="40" t="s">
        <v>757</v>
      </c>
      <c r="L264" s="63" t="s">
        <v>630</v>
      </c>
      <c r="M264" s="64" t="s">
        <v>605</v>
      </c>
      <c r="N264" s="144">
        <v>13.6</v>
      </c>
      <c r="O264" s="40"/>
    </row>
    <row r="265" spans="1:15" ht="20.100000000000001" customHeight="1">
      <c r="A265" s="45"/>
      <c r="B265" s="45"/>
      <c r="C265" s="45"/>
      <c r="D265" s="45"/>
      <c r="E265" s="45"/>
      <c r="F265" s="45"/>
      <c r="G265" s="56" t="s">
        <v>685</v>
      </c>
      <c r="H265" s="55" t="s">
        <v>573</v>
      </c>
      <c r="I265" s="128"/>
      <c r="J265" s="121">
        <v>2</v>
      </c>
      <c r="K265" s="40" t="s">
        <v>757</v>
      </c>
      <c r="L265" s="63" t="s">
        <v>630</v>
      </c>
      <c r="M265" s="64" t="s">
        <v>606</v>
      </c>
      <c r="N265" s="144">
        <v>18.2</v>
      </c>
      <c r="O265" s="40"/>
    </row>
    <row r="266" spans="1:15" ht="20.100000000000001" customHeight="1">
      <c r="A266" s="45"/>
      <c r="B266" s="45"/>
      <c r="C266" s="45"/>
      <c r="D266" s="45"/>
      <c r="E266" s="45"/>
      <c r="F266" s="45"/>
      <c r="G266" s="56" t="s">
        <v>686</v>
      </c>
      <c r="H266" s="55" t="s">
        <v>574</v>
      </c>
      <c r="I266" s="128"/>
      <c r="J266" s="121">
        <v>2</v>
      </c>
      <c r="K266" s="40" t="s">
        <v>757</v>
      </c>
      <c r="L266" s="63" t="s">
        <v>630</v>
      </c>
      <c r="M266" s="64" t="s">
        <v>607</v>
      </c>
      <c r="N266" s="144">
        <v>22.1</v>
      </c>
      <c r="O266" s="40"/>
    </row>
    <row r="267" spans="1:15" ht="20.100000000000001" customHeight="1">
      <c r="A267" s="45"/>
      <c r="B267" s="45"/>
      <c r="C267" s="45"/>
      <c r="D267" s="45"/>
      <c r="E267" s="45"/>
      <c r="F267" s="45"/>
      <c r="G267" s="56" t="s">
        <v>687</v>
      </c>
      <c r="H267" s="55" t="s">
        <v>575</v>
      </c>
      <c r="I267" s="131"/>
      <c r="J267" s="121">
        <v>1</v>
      </c>
      <c r="K267" s="40" t="s">
        <v>757</v>
      </c>
      <c r="L267" s="63" t="s">
        <v>630</v>
      </c>
      <c r="M267" s="64" t="s">
        <v>608</v>
      </c>
      <c r="N267" s="144">
        <v>38</v>
      </c>
      <c r="O267" s="40"/>
    </row>
    <row r="268" spans="1:15" ht="20.100000000000001" customHeight="1">
      <c r="A268" s="45"/>
      <c r="B268" s="45"/>
      <c r="C268" s="45"/>
      <c r="D268" s="45"/>
      <c r="E268" s="45"/>
      <c r="F268" s="45"/>
      <c r="G268" s="56" t="s">
        <v>688</v>
      </c>
      <c r="H268" s="55" t="s">
        <v>578</v>
      </c>
      <c r="I268" s="128"/>
      <c r="J268" s="121">
        <v>10</v>
      </c>
      <c r="K268" s="40" t="s">
        <v>757</v>
      </c>
      <c r="L268" s="9" t="s">
        <v>803</v>
      </c>
      <c r="M268" s="64" t="s">
        <v>609</v>
      </c>
      <c r="N268" s="144">
        <v>3</v>
      </c>
      <c r="O268" s="40"/>
    </row>
    <row r="269" spans="1:15" ht="20.100000000000001" customHeight="1">
      <c r="A269" s="45"/>
      <c r="B269" s="45"/>
      <c r="C269" s="45"/>
      <c r="D269" s="45"/>
      <c r="E269" s="45"/>
      <c r="F269" s="45"/>
      <c r="G269" s="56" t="s">
        <v>689</v>
      </c>
      <c r="H269" s="55" t="s">
        <v>576</v>
      </c>
      <c r="I269" s="128"/>
      <c r="J269" s="121">
        <v>4</v>
      </c>
      <c r="K269" s="40" t="s">
        <v>757</v>
      </c>
      <c r="L269" s="9" t="s">
        <v>803</v>
      </c>
      <c r="M269" s="64" t="s">
        <v>610</v>
      </c>
      <c r="N269" s="145">
        <v>8.8000000000000007</v>
      </c>
      <c r="O269" s="40"/>
    </row>
    <row r="270" spans="1:15" ht="20.100000000000001" customHeight="1">
      <c r="A270" s="45"/>
      <c r="B270" s="45"/>
      <c r="C270" s="45"/>
      <c r="D270" s="45"/>
      <c r="E270" s="45"/>
      <c r="F270" s="45"/>
      <c r="G270" s="56" t="s">
        <v>690</v>
      </c>
      <c r="H270" s="55" t="s">
        <v>577</v>
      </c>
      <c r="I270" s="128"/>
      <c r="J270" s="121">
        <v>3</v>
      </c>
      <c r="K270" s="40" t="s">
        <v>757</v>
      </c>
      <c r="L270" s="9" t="s">
        <v>803</v>
      </c>
      <c r="M270" s="64" t="s">
        <v>611</v>
      </c>
      <c r="N270" s="144">
        <v>14</v>
      </c>
      <c r="O270" s="40"/>
    </row>
    <row r="271" spans="1:15" ht="20.100000000000001" customHeight="1">
      <c r="A271" s="45"/>
      <c r="B271" s="45"/>
      <c r="C271" s="45"/>
      <c r="D271" s="45"/>
      <c r="E271" s="45"/>
      <c r="F271" s="45"/>
      <c r="G271" s="56" t="s">
        <v>691</v>
      </c>
      <c r="H271" s="55" t="s">
        <v>578</v>
      </c>
      <c r="I271" s="128"/>
      <c r="J271" s="121">
        <v>10</v>
      </c>
      <c r="K271" s="40" t="s">
        <v>757</v>
      </c>
      <c r="L271" s="9" t="s">
        <v>803</v>
      </c>
      <c r="M271" s="64" t="s">
        <v>612</v>
      </c>
      <c r="N271" s="144">
        <v>3</v>
      </c>
      <c r="O271" s="40"/>
    </row>
    <row r="272" spans="1:15" ht="20.100000000000001" customHeight="1">
      <c r="A272" s="45"/>
      <c r="B272" s="45"/>
      <c r="C272" s="45"/>
      <c r="D272" s="45"/>
      <c r="E272" s="45"/>
      <c r="F272" s="45"/>
      <c r="G272" s="56" t="s">
        <v>692</v>
      </c>
      <c r="H272" s="55" t="s">
        <v>579</v>
      </c>
      <c r="I272" s="128"/>
      <c r="J272" s="121">
        <v>5</v>
      </c>
      <c r="K272" s="40" t="s">
        <v>757</v>
      </c>
      <c r="L272" s="9" t="s">
        <v>803</v>
      </c>
      <c r="M272" s="64" t="s">
        <v>613</v>
      </c>
      <c r="N272" s="144">
        <v>7</v>
      </c>
      <c r="O272" s="40"/>
    </row>
    <row r="273" spans="1:15" ht="20.100000000000001" customHeight="1">
      <c r="A273" s="45"/>
      <c r="B273" s="45"/>
      <c r="C273" s="45"/>
      <c r="D273" s="45"/>
      <c r="E273" s="45"/>
      <c r="F273" s="45"/>
      <c r="G273" s="56" t="s">
        <v>693</v>
      </c>
      <c r="H273" s="55" t="s">
        <v>577</v>
      </c>
      <c r="I273" s="128"/>
      <c r="J273" s="121">
        <v>4</v>
      </c>
      <c r="K273" s="40" t="s">
        <v>757</v>
      </c>
      <c r="L273" s="9" t="s">
        <v>803</v>
      </c>
      <c r="M273" s="64" t="s">
        <v>614</v>
      </c>
      <c r="N273" s="144">
        <v>8.8000000000000007</v>
      </c>
      <c r="O273" s="40"/>
    </row>
    <row r="274" spans="1:15" ht="20.100000000000001" customHeight="1">
      <c r="A274" s="45"/>
      <c r="B274" s="45"/>
      <c r="C274" s="45"/>
      <c r="D274" s="45"/>
      <c r="E274" s="45"/>
      <c r="F274" s="45"/>
      <c r="G274" s="56" t="s">
        <v>694</v>
      </c>
      <c r="H274" s="55" t="s">
        <v>577</v>
      </c>
      <c r="I274" s="128"/>
      <c r="J274" s="121">
        <v>3</v>
      </c>
      <c r="K274" s="40" t="s">
        <v>757</v>
      </c>
      <c r="L274" s="9" t="s">
        <v>803</v>
      </c>
      <c r="M274" s="64" t="s">
        <v>615</v>
      </c>
      <c r="N274" s="144">
        <v>14</v>
      </c>
      <c r="O274" s="40"/>
    </row>
    <row r="275" spans="1:15" ht="20.100000000000001" customHeight="1">
      <c r="A275" s="45"/>
      <c r="B275" s="45"/>
      <c r="C275" s="45"/>
      <c r="D275" s="45"/>
      <c r="E275" s="45"/>
      <c r="F275" s="45"/>
      <c r="G275" s="56" t="s">
        <v>695</v>
      </c>
      <c r="H275" s="55" t="s">
        <v>578</v>
      </c>
      <c r="I275" s="128"/>
      <c r="J275" s="121">
        <v>10</v>
      </c>
      <c r="K275" s="40" t="s">
        <v>757</v>
      </c>
      <c r="L275" s="9" t="s">
        <v>803</v>
      </c>
      <c r="M275" s="64" t="s">
        <v>616</v>
      </c>
      <c r="N275" s="144">
        <v>3</v>
      </c>
      <c r="O275" s="40"/>
    </row>
    <row r="276" spans="1:15" ht="20.100000000000001" customHeight="1">
      <c r="A276" s="45"/>
      <c r="B276" s="45"/>
      <c r="C276" s="45"/>
      <c r="D276" s="45"/>
      <c r="E276" s="45"/>
      <c r="F276" s="45"/>
      <c r="G276" s="56" t="s">
        <v>696</v>
      </c>
      <c r="H276" s="55" t="s">
        <v>580</v>
      </c>
      <c r="I276" s="128"/>
      <c r="J276" s="121">
        <v>6</v>
      </c>
      <c r="K276" s="40" t="s">
        <v>757</v>
      </c>
      <c r="L276" s="9" t="s">
        <v>803</v>
      </c>
      <c r="M276" s="64" t="s">
        <v>617</v>
      </c>
      <c r="N276" s="144">
        <v>5.6</v>
      </c>
      <c r="O276" s="40"/>
    </row>
    <row r="277" spans="1:15" ht="20.100000000000001" customHeight="1">
      <c r="A277" s="45"/>
      <c r="B277" s="45"/>
      <c r="C277" s="45"/>
      <c r="D277" s="45"/>
      <c r="E277" s="45"/>
      <c r="F277" s="45"/>
      <c r="G277" s="56" t="s">
        <v>697</v>
      </c>
      <c r="H277" s="55" t="s">
        <v>580</v>
      </c>
      <c r="I277" s="128"/>
      <c r="J277" s="121">
        <v>3</v>
      </c>
      <c r="K277" s="40" t="s">
        <v>757</v>
      </c>
      <c r="L277" s="9" t="s">
        <v>803</v>
      </c>
      <c r="M277" s="64" t="s">
        <v>618</v>
      </c>
      <c r="N277" s="144">
        <v>9.8000000000000007</v>
      </c>
      <c r="O277" s="40"/>
    </row>
    <row r="278" spans="1:15" ht="20.100000000000001" customHeight="1">
      <c r="A278" s="45"/>
      <c r="B278" s="45"/>
      <c r="C278" s="45"/>
      <c r="D278" s="45"/>
      <c r="E278" s="45"/>
      <c r="F278" s="45"/>
      <c r="G278" s="56" t="s">
        <v>698</v>
      </c>
      <c r="H278" s="55" t="s">
        <v>576</v>
      </c>
      <c r="I278" s="128"/>
      <c r="J278" s="121">
        <v>3</v>
      </c>
      <c r="K278" s="40" t="s">
        <v>757</v>
      </c>
      <c r="L278" s="9" t="s">
        <v>803</v>
      </c>
      <c r="M278" s="64" t="s">
        <v>619</v>
      </c>
      <c r="N278" s="144">
        <v>11.2</v>
      </c>
      <c r="O278" s="40"/>
    </row>
    <row r="279" spans="1:15" ht="20.100000000000001" customHeight="1">
      <c r="A279" s="45"/>
      <c r="B279" s="45"/>
      <c r="C279" s="45"/>
      <c r="D279" s="45"/>
      <c r="E279" s="45"/>
      <c r="F279" s="45"/>
      <c r="G279" s="56" t="s">
        <v>699</v>
      </c>
      <c r="H279" s="55" t="s">
        <v>581</v>
      </c>
      <c r="I279" s="128"/>
      <c r="J279" s="121">
        <v>2</v>
      </c>
      <c r="K279" s="40" t="s">
        <v>757</v>
      </c>
      <c r="L279" s="9" t="s">
        <v>803</v>
      </c>
      <c r="M279" s="64" t="s">
        <v>620</v>
      </c>
      <c r="N279" s="144">
        <v>19.600000000000001</v>
      </c>
      <c r="O279" s="40"/>
    </row>
    <row r="280" spans="1:15" ht="20.100000000000001" customHeight="1">
      <c r="A280" s="45"/>
      <c r="B280" s="45"/>
      <c r="C280" s="45"/>
      <c r="D280" s="45"/>
      <c r="E280" s="45"/>
      <c r="F280" s="45"/>
      <c r="G280" s="56" t="s">
        <v>700</v>
      </c>
      <c r="H280" s="55" t="s">
        <v>815</v>
      </c>
      <c r="I280" s="128"/>
      <c r="J280" s="121">
        <v>5</v>
      </c>
      <c r="K280" s="40" t="s">
        <v>757</v>
      </c>
      <c r="L280" s="9" t="s">
        <v>630</v>
      </c>
      <c r="M280" s="64" t="s">
        <v>621</v>
      </c>
      <c r="N280" s="144">
        <v>2.6</v>
      </c>
      <c r="O280" s="40"/>
    </row>
    <row r="281" spans="1:15" ht="20.100000000000001" customHeight="1">
      <c r="A281" s="45"/>
      <c r="B281" s="45"/>
      <c r="C281" s="45"/>
      <c r="D281" s="45"/>
      <c r="E281" s="45"/>
      <c r="F281" s="45"/>
      <c r="G281" s="56" t="s">
        <v>701</v>
      </c>
      <c r="H281" s="55" t="s">
        <v>582</v>
      </c>
      <c r="I281" s="128"/>
      <c r="J281" s="121">
        <v>15</v>
      </c>
      <c r="K281" s="40" t="s">
        <v>757</v>
      </c>
      <c r="L281" s="9" t="s">
        <v>648</v>
      </c>
      <c r="M281" s="64" t="s">
        <v>622</v>
      </c>
      <c r="N281" s="144">
        <v>1.5</v>
      </c>
      <c r="O281" s="40"/>
    </row>
    <row r="282" spans="1:15" ht="20.100000000000001" customHeight="1">
      <c r="A282" s="45"/>
      <c r="B282" s="45"/>
      <c r="C282" s="45"/>
      <c r="D282" s="45"/>
      <c r="E282" s="45"/>
      <c r="F282" s="45"/>
      <c r="G282" s="56" t="s">
        <v>702</v>
      </c>
      <c r="H282" s="55" t="s">
        <v>583</v>
      </c>
      <c r="I282" s="128"/>
      <c r="J282" s="121">
        <v>12</v>
      </c>
      <c r="K282" s="40" t="s">
        <v>757</v>
      </c>
      <c r="L282" s="9" t="s">
        <v>648</v>
      </c>
      <c r="M282" s="64" t="s">
        <v>623</v>
      </c>
      <c r="N282" s="144">
        <v>1.8</v>
      </c>
      <c r="O282" s="40"/>
    </row>
    <row r="283" spans="1:15" ht="20.100000000000001" customHeight="1">
      <c r="A283" s="45"/>
      <c r="B283" s="45"/>
      <c r="C283" s="45"/>
      <c r="D283" s="45"/>
      <c r="E283" s="45"/>
      <c r="F283" s="45"/>
      <c r="G283" s="56" t="s">
        <v>703</v>
      </c>
      <c r="H283" s="55" t="s">
        <v>584</v>
      </c>
      <c r="I283" s="128"/>
      <c r="J283" s="121">
        <v>10</v>
      </c>
      <c r="K283" s="40" t="s">
        <v>757</v>
      </c>
      <c r="L283" s="9" t="s">
        <v>648</v>
      </c>
      <c r="M283" s="64" t="s">
        <v>624</v>
      </c>
      <c r="N283" s="144">
        <v>2.2000000000000002</v>
      </c>
      <c r="O283" s="40"/>
    </row>
    <row r="284" spans="1:15" ht="20.100000000000001" customHeight="1">
      <c r="A284" s="45"/>
      <c r="B284" s="45"/>
      <c r="C284" s="45"/>
      <c r="D284" s="45"/>
      <c r="E284" s="45"/>
      <c r="F284" s="45"/>
      <c r="G284" s="56" t="s">
        <v>704</v>
      </c>
      <c r="H284" s="55" t="s">
        <v>585</v>
      </c>
      <c r="I284" s="128"/>
      <c r="J284" s="121">
        <v>8</v>
      </c>
      <c r="K284" s="40" t="s">
        <v>757</v>
      </c>
      <c r="L284" s="9" t="s">
        <v>648</v>
      </c>
      <c r="M284" s="64" t="s">
        <v>625</v>
      </c>
      <c r="N284" s="144">
        <v>2.4</v>
      </c>
      <c r="O284" s="40"/>
    </row>
    <row r="285" spans="1:15" ht="20.100000000000001" customHeight="1">
      <c r="A285" s="45"/>
      <c r="B285" s="45"/>
      <c r="C285" s="45"/>
      <c r="D285" s="45"/>
      <c r="E285" s="45"/>
      <c r="F285" s="45"/>
      <c r="G285" s="56" t="s">
        <v>705</v>
      </c>
      <c r="H285" s="55" t="s">
        <v>586</v>
      </c>
      <c r="I285" s="128"/>
      <c r="J285" s="121">
        <v>8</v>
      </c>
      <c r="K285" s="40" t="s">
        <v>757</v>
      </c>
      <c r="L285" s="9" t="s">
        <v>648</v>
      </c>
      <c r="M285" s="64" t="s">
        <v>626</v>
      </c>
      <c r="N285" s="144">
        <v>2.9</v>
      </c>
      <c r="O285" s="40"/>
    </row>
    <row r="286" spans="1:15" ht="20.100000000000001" customHeight="1">
      <c r="A286" s="45"/>
      <c r="B286" s="45"/>
      <c r="C286" s="45"/>
      <c r="D286" s="45"/>
      <c r="E286" s="45"/>
      <c r="F286" s="45"/>
      <c r="G286" s="56" t="s">
        <v>707</v>
      </c>
      <c r="H286" s="55" t="s">
        <v>587</v>
      </c>
      <c r="I286" s="128"/>
      <c r="J286" s="121">
        <v>6</v>
      </c>
      <c r="K286" s="40" t="s">
        <v>757</v>
      </c>
      <c r="L286" s="9" t="s">
        <v>648</v>
      </c>
      <c r="M286" s="64" t="s">
        <v>627</v>
      </c>
      <c r="N286" s="144">
        <v>3.7</v>
      </c>
      <c r="O286" s="40"/>
    </row>
    <row r="287" spans="1:15" ht="20.100000000000001" customHeight="1">
      <c r="A287" s="45"/>
      <c r="B287" s="45"/>
      <c r="C287" s="45"/>
      <c r="D287" s="45"/>
      <c r="E287" s="45"/>
      <c r="F287" s="45"/>
      <c r="G287" s="56" t="s">
        <v>706</v>
      </c>
      <c r="H287" s="55" t="s">
        <v>588</v>
      </c>
      <c r="I287" s="128"/>
      <c r="J287" s="121">
        <v>4</v>
      </c>
      <c r="K287" s="40" t="s">
        <v>757</v>
      </c>
      <c r="L287" s="9" t="s">
        <v>648</v>
      </c>
      <c r="M287" s="64" t="s">
        <v>628</v>
      </c>
      <c r="N287" s="144">
        <v>5.4</v>
      </c>
      <c r="O287" s="40"/>
    </row>
    <row r="288" spans="1:15" ht="20.100000000000001" customHeight="1">
      <c r="A288" s="45"/>
      <c r="B288" s="45"/>
      <c r="C288" s="45"/>
      <c r="D288" s="45"/>
      <c r="E288" s="45"/>
      <c r="F288" s="45"/>
      <c r="G288" s="56" t="s">
        <v>708</v>
      </c>
      <c r="H288" s="55" t="s">
        <v>589</v>
      </c>
      <c r="I288" s="131"/>
      <c r="J288" s="121">
        <v>10</v>
      </c>
      <c r="K288" s="40" t="s">
        <v>757</v>
      </c>
      <c r="L288" s="9" t="s">
        <v>648</v>
      </c>
      <c r="M288" s="64" t="s">
        <v>629</v>
      </c>
      <c r="N288" s="144">
        <v>1.3</v>
      </c>
      <c r="O288" s="40"/>
    </row>
    <row r="289" spans="1:15" ht="20.100000000000001" customHeight="1">
      <c r="A289" s="45"/>
      <c r="B289" s="45"/>
      <c r="C289" s="45"/>
      <c r="D289" s="45"/>
      <c r="E289" s="45"/>
      <c r="F289" s="45"/>
      <c r="G289" s="56" t="s">
        <v>1023</v>
      </c>
      <c r="H289" s="55" t="s">
        <v>1022</v>
      </c>
      <c r="I289" s="128"/>
      <c r="J289" s="121">
        <v>4</v>
      </c>
      <c r="K289" s="40" t="s">
        <v>757</v>
      </c>
      <c r="L289" s="9" t="s">
        <v>648</v>
      </c>
      <c r="M289" s="64" t="s">
        <v>1015</v>
      </c>
      <c r="N289" s="143">
        <v>0.85</v>
      </c>
      <c r="O289" s="40"/>
    </row>
    <row r="290" spans="1:15" ht="20.100000000000001" customHeight="1">
      <c r="A290" s="45"/>
      <c r="B290" s="45"/>
      <c r="C290" s="45"/>
      <c r="D290" s="45"/>
      <c r="E290" s="45"/>
      <c r="F290" s="45"/>
      <c r="G290" s="56" t="s">
        <v>1012</v>
      </c>
      <c r="H290" s="55" t="s">
        <v>1013</v>
      </c>
      <c r="I290" s="128"/>
      <c r="J290" s="121">
        <v>2</v>
      </c>
      <c r="K290" s="40" t="s">
        <v>757</v>
      </c>
      <c r="L290" s="9" t="s">
        <v>648</v>
      </c>
      <c r="M290" s="64" t="s">
        <v>1014</v>
      </c>
      <c r="N290" s="143">
        <v>3</v>
      </c>
      <c r="O290" s="40"/>
    </row>
    <row r="291" spans="1:15" ht="20.100000000000001" customHeight="1">
      <c r="A291" s="45"/>
      <c r="B291" s="45"/>
      <c r="C291" s="45"/>
      <c r="D291" s="45"/>
      <c r="E291" s="45"/>
      <c r="F291" s="45"/>
      <c r="G291" s="56" t="s">
        <v>709</v>
      </c>
      <c r="H291" s="55" t="s">
        <v>631</v>
      </c>
      <c r="I291" s="128"/>
      <c r="J291" s="121">
        <v>10</v>
      </c>
      <c r="K291" s="40" t="s">
        <v>757</v>
      </c>
      <c r="L291" s="9" t="s">
        <v>804</v>
      </c>
      <c r="M291" s="64" t="s">
        <v>632</v>
      </c>
      <c r="N291" s="143">
        <v>3.2</v>
      </c>
      <c r="O291" s="40"/>
    </row>
    <row r="292" spans="1:15" ht="20.100000000000001" customHeight="1">
      <c r="A292" s="45"/>
      <c r="B292" s="45"/>
      <c r="C292" s="45"/>
      <c r="D292" s="45"/>
      <c r="E292" s="45"/>
      <c r="F292" s="45"/>
      <c r="G292" s="56" t="s">
        <v>710</v>
      </c>
      <c r="H292" s="55" t="s">
        <v>631</v>
      </c>
      <c r="I292" s="128"/>
      <c r="J292" s="121">
        <v>5</v>
      </c>
      <c r="K292" s="40" t="s">
        <v>757</v>
      </c>
      <c r="L292" s="9" t="s">
        <v>804</v>
      </c>
      <c r="M292" s="64" t="s">
        <v>633</v>
      </c>
      <c r="N292" s="143">
        <v>2.7</v>
      </c>
      <c r="O292" s="40"/>
    </row>
    <row r="293" spans="1:15" ht="20.100000000000001" customHeight="1">
      <c r="A293" s="45"/>
      <c r="B293" s="45"/>
      <c r="C293" s="45"/>
      <c r="D293" s="45"/>
      <c r="E293" s="45"/>
      <c r="F293" s="45"/>
      <c r="G293" s="56" t="s">
        <v>711</v>
      </c>
      <c r="H293" s="55" t="s">
        <v>631</v>
      </c>
      <c r="I293" s="128"/>
      <c r="J293" s="121">
        <v>8</v>
      </c>
      <c r="K293" s="40" t="s">
        <v>757</v>
      </c>
      <c r="L293" s="9" t="s">
        <v>804</v>
      </c>
      <c r="M293" s="64" t="s">
        <v>634</v>
      </c>
      <c r="N293" s="143">
        <v>2.25</v>
      </c>
      <c r="O293" s="40"/>
    </row>
    <row r="294" spans="1:15" ht="20.100000000000001" customHeight="1">
      <c r="A294" s="45"/>
      <c r="B294" s="45"/>
      <c r="C294" s="45"/>
      <c r="D294" s="45"/>
      <c r="E294" s="45"/>
      <c r="F294" s="45"/>
      <c r="G294" s="56" t="s">
        <v>712</v>
      </c>
      <c r="H294" s="55" t="s">
        <v>631</v>
      </c>
      <c r="I294" s="128"/>
      <c r="J294" s="121">
        <v>10</v>
      </c>
      <c r="K294" s="40" t="s">
        <v>757</v>
      </c>
      <c r="L294" s="9" t="s">
        <v>804</v>
      </c>
      <c r="M294" s="64" t="s">
        <v>635</v>
      </c>
      <c r="N294" s="143">
        <v>1.75</v>
      </c>
      <c r="O294" s="40"/>
    </row>
    <row r="295" spans="1:15" ht="20.100000000000001" customHeight="1">
      <c r="A295" s="45"/>
      <c r="B295" s="45"/>
      <c r="C295" s="45"/>
      <c r="D295" s="45"/>
      <c r="E295" s="45"/>
      <c r="F295" s="45"/>
      <c r="G295" s="56" t="s">
        <v>713</v>
      </c>
      <c r="H295" s="55" t="s">
        <v>631</v>
      </c>
      <c r="I295" s="128"/>
      <c r="J295" s="121">
        <v>10</v>
      </c>
      <c r="K295" s="40" t="s">
        <v>757</v>
      </c>
      <c r="L295" s="9" t="s">
        <v>804</v>
      </c>
      <c r="M295" s="64" t="s">
        <v>636</v>
      </c>
      <c r="N295" s="143">
        <v>1.25</v>
      </c>
      <c r="O295" s="40"/>
    </row>
    <row r="296" spans="1:15" ht="20.100000000000001" customHeight="1">
      <c r="A296" s="45"/>
      <c r="B296" s="45"/>
      <c r="C296" s="45"/>
      <c r="D296" s="45"/>
      <c r="E296" s="45"/>
      <c r="F296" s="45"/>
      <c r="G296" s="56" t="s">
        <v>714</v>
      </c>
      <c r="H296" s="55" t="s">
        <v>637</v>
      </c>
      <c r="I296" s="128"/>
      <c r="J296" s="121">
        <v>5</v>
      </c>
      <c r="K296" s="40" t="s">
        <v>757</v>
      </c>
      <c r="L296" s="9" t="s">
        <v>804</v>
      </c>
      <c r="M296" s="54" t="s">
        <v>638</v>
      </c>
      <c r="N296" s="143">
        <v>3.8</v>
      </c>
      <c r="O296" s="40"/>
    </row>
    <row r="297" spans="1:15" ht="20.100000000000001" customHeight="1">
      <c r="A297" s="45"/>
      <c r="B297" s="45"/>
      <c r="C297" s="45"/>
      <c r="D297" s="45"/>
      <c r="E297" s="45"/>
      <c r="F297" s="45"/>
      <c r="G297" s="56" t="s">
        <v>715</v>
      </c>
      <c r="H297" s="55" t="s">
        <v>637</v>
      </c>
      <c r="I297" s="128"/>
      <c r="J297" s="121">
        <v>5</v>
      </c>
      <c r="K297" s="40" t="s">
        <v>757</v>
      </c>
      <c r="L297" s="9" t="s">
        <v>804</v>
      </c>
      <c r="M297" s="54" t="s">
        <v>639</v>
      </c>
      <c r="N297" s="143">
        <v>3</v>
      </c>
      <c r="O297" s="40"/>
    </row>
    <row r="298" spans="1:15" ht="20.100000000000001" customHeight="1">
      <c r="A298" s="45"/>
      <c r="B298" s="45"/>
      <c r="C298" s="45"/>
      <c r="D298" s="45"/>
      <c r="E298" s="45"/>
      <c r="F298" s="45"/>
      <c r="G298" s="56" t="s">
        <v>716</v>
      </c>
      <c r="H298" s="55" t="s">
        <v>637</v>
      </c>
      <c r="I298" s="128"/>
      <c r="J298" s="121">
        <v>5</v>
      </c>
      <c r="K298" s="40" t="s">
        <v>757</v>
      </c>
      <c r="L298" s="9" t="s">
        <v>804</v>
      </c>
      <c r="M298" s="54" t="s">
        <v>640</v>
      </c>
      <c r="N298" s="143">
        <v>2.4</v>
      </c>
      <c r="O298" s="40"/>
    </row>
    <row r="299" spans="1:15" ht="20.100000000000001" customHeight="1">
      <c r="A299" s="45"/>
      <c r="B299" s="45"/>
      <c r="C299" s="45"/>
      <c r="D299" s="45"/>
      <c r="E299" s="45"/>
      <c r="F299" s="45"/>
      <c r="G299" s="56" t="s">
        <v>717</v>
      </c>
      <c r="H299" s="55" t="s">
        <v>637</v>
      </c>
      <c r="I299" s="128"/>
      <c r="J299" s="121">
        <v>10</v>
      </c>
      <c r="K299" s="40" t="s">
        <v>757</v>
      </c>
      <c r="L299" s="9" t="s">
        <v>804</v>
      </c>
      <c r="M299" s="54" t="s">
        <v>641</v>
      </c>
      <c r="N299" s="143">
        <v>1.9</v>
      </c>
      <c r="O299" s="40"/>
    </row>
    <row r="300" spans="1:15" ht="20.100000000000001" customHeight="1">
      <c r="A300" s="45"/>
      <c r="B300" s="45"/>
      <c r="C300" s="45"/>
      <c r="D300" s="45"/>
      <c r="E300" s="45"/>
      <c r="F300" s="45"/>
      <c r="G300" s="56" t="s">
        <v>718</v>
      </c>
      <c r="H300" s="55" t="s">
        <v>637</v>
      </c>
      <c r="I300" s="128"/>
      <c r="J300" s="121">
        <v>10</v>
      </c>
      <c r="K300" s="40" t="s">
        <v>757</v>
      </c>
      <c r="L300" s="9" t="s">
        <v>804</v>
      </c>
      <c r="M300" s="54" t="s">
        <v>642</v>
      </c>
      <c r="N300" s="143">
        <v>1.4</v>
      </c>
      <c r="O300" s="40"/>
    </row>
    <row r="301" spans="1:15" ht="20.100000000000001" customHeight="1">
      <c r="A301" s="45"/>
      <c r="B301" s="45"/>
      <c r="C301" s="45"/>
      <c r="D301" s="45"/>
      <c r="E301" s="45"/>
      <c r="F301" s="45"/>
      <c r="G301" s="56" t="s">
        <v>719</v>
      </c>
      <c r="H301" s="55"/>
      <c r="I301" s="128"/>
      <c r="J301" s="121">
        <v>4</v>
      </c>
      <c r="K301" s="40" t="s">
        <v>757</v>
      </c>
      <c r="L301" s="9" t="s">
        <v>804</v>
      </c>
      <c r="M301" s="54" t="s">
        <v>643</v>
      </c>
      <c r="N301" s="143">
        <v>5.7</v>
      </c>
      <c r="O301" s="40"/>
    </row>
    <row r="302" spans="1:15" ht="20.100000000000001" customHeight="1">
      <c r="A302" s="45"/>
      <c r="B302" s="45"/>
      <c r="C302" s="45"/>
      <c r="D302" s="45"/>
      <c r="E302" s="45"/>
      <c r="F302" s="45"/>
      <c r="G302" s="56" t="s">
        <v>720</v>
      </c>
      <c r="H302" s="55"/>
      <c r="I302" s="128"/>
      <c r="J302" s="121">
        <v>4</v>
      </c>
      <c r="K302" s="40" t="s">
        <v>757</v>
      </c>
      <c r="L302" s="9" t="s">
        <v>804</v>
      </c>
      <c r="M302" s="54" t="s">
        <v>644</v>
      </c>
      <c r="N302" s="143">
        <v>4.9000000000000004</v>
      </c>
      <c r="O302" s="40"/>
    </row>
    <row r="303" spans="1:15" ht="20.100000000000001" customHeight="1">
      <c r="A303" s="45"/>
      <c r="B303" s="45"/>
      <c r="C303" s="45"/>
      <c r="D303" s="45"/>
      <c r="E303" s="45"/>
      <c r="F303" s="45"/>
      <c r="G303" s="56" t="s">
        <v>721</v>
      </c>
      <c r="H303" s="55"/>
      <c r="I303" s="128"/>
      <c r="J303" s="121">
        <v>5</v>
      </c>
      <c r="K303" s="40" t="s">
        <v>757</v>
      </c>
      <c r="L303" s="9" t="s">
        <v>804</v>
      </c>
      <c r="M303" s="54" t="s">
        <v>645</v>
      </c>
      <c r="N303" s="143">
        <v>4</v>
      </c>
      <c r="O303" s="40"/>
    </row>
    <row r="304" spans="1:15" ht="20.100000000000001" customHeight="1">
      <c r="A304" s="45"/>
      <c r="B304" s="45"/>
      <c r="C304" s="45"/>
      <c r="D304" s="45"/>
      <c r="E304" s="45"/>
      <c r="F304" s="45"/>
      <c r="G304" s="56" t="s">
        <v>722</v>
      </c>
      <c r="H304" s="55"/>
      <c r="I304" s="128"/>
      <c r="J304" s="121">
        <v>8</v>
      </c>
      <c r="K304" s="40" t="s">
        <v>757</v>
      </c>
      <c r="L304" s="9" t="s">
        <v>804</v>
      </c>
      <c r="M304" s="54" t="s">
        <v>646</v>
      </c>
      <c r="N304" s="143">
        <v>3.1</v>
      </c>
      <c r="O304" s="40"/>
    </row>
    <row r="305" spans="1:15" ht="20.100000000000001" customHeight="1">
      <c r="A305" s="45"/>
      <c r="B305" s="45"/>
      <c r="C305" s="45"/>
      <c r="D305" s="45"/>
      <c r="E305" s="45"/>
      <c r="F305" s="45"/>
      <c r="G305" s="56" t="s">
        <v>723</v>
      </c>
      <c r="H305" s="55"/>
      <c r="I305" s="128"/>
      <c r="J305" s="121">
        <v>10</v>
      </c>
      <c r="K305" s="40" t="s">
        <v>757</v>
      </c>
      <c r="L305" s="9" t="s">
        <v>804</v>
      </c>
      <c r="M305" s="54" t="s">
        <v>647</v>
      </c>
      <c r="N305" s="143">
        <v>2.5</v>
      </c>
      <c r="O305" s="40"/>
    </row>
    <row r="306" spans="1:15" ht="20.100000000000001" customHeight="1">
      <c r="A306" s="45"/>
      <c r="B306" s="45"/>
      <c r="C306" s="45"/>
      <c r="D306" s="45"/>
      <c r="E306" s="45"/>
      <c r="F306" s="45"/>
      <c r="G306" s="56" t="s">
        <v>724</v>
      </c>
      <c r="H306" s="55" t="s">
        <v>975</v>
      </c>
      <c r="I306" s="128"/>
      <c r="J306" s="121">
        <v>1</v>
      </c>
      <c r="K306" s="40" t="s">
        <v>757</v>
      </c>
      <c r="L306" s="9" t="s">
        <v>648</v>
      </c>
      <c r="M306" s="54" t="s">
        <v>650</v>
      </c>
      <c r="N306" s="143">
        <v>2.1800000000000002</v>
      </c>
      <c r="O306" s="40"/>
    </row>
    <row r="307" spans="1:15" ht="20.100000000000001" customHeight="1">
      <c r="A307" s="45"/>
      <c r="B307" s="45"/>
      <c r="C307" s="45"/>
      <c r="D307" s="45"/>
      <c r="E307" s="45"/>
      <c r="F307" s="45"/>
      <c r="G307" s="64" t="s">
        <v>725</v>
      </c>
      <c r="H307" s="55" t="s">
        <v>974</v>
      </c>
      <c r="I307" s="129">
        <f>I306</f>
        <v>0</v>
      </c>
      <c r="J307" s="120" t="s">
        <v>987</v>
      </c>
      <c r="K307" s="40" t="s">
        <v>757</v>
      </c>
      <c r="L307" s="9" t="s">
        <v>648</v>
      </c>
      <c r="M307" s="54" t="s">
        <v>651</v>
      </c>
      <c r="N307" s="143"/>
      <c r="O307" s="40"/>
    </row>
    <row r="308" spans="1:15" ht="20.100000000000001" customHeight="1">
      <c r="A308" s="45"/>
      <c r="B308" s="45"/>
      <c r="C308" s="45"/>
      <c r="D308" s="45"/>
      <c r="E308" s="45"/>
      <c r="F308" s="45"/>
      <c r="G308" s="56" t="s">
        <v>726</v>
      </c>
      <c r="H308" s="55" t="s">
        <v>649</v>
      </c>
      <c r="I308" s="128"/>
      <c r="J308" s="121">
        <v>1</v>
      </c>
      <c r="K308" s="40" t="s">
        <v>757</v>
      </c>
      <c r="L308" s="9" t="s">
        <v>648</v>
      </c>
      <c r="M308" s="54" t="s">
        <v>652</v>
      </c>
      <c r="N308" s="143">
        <v>6</v>
      </c>
      <c r="O308" s="40"/>
    </row>
    <row r="309" spans="1:15" ht="20.100000000000001" customHeight="1">
      <c r="A309" s="45"/>
      <c r="B309" s="45"/>
      <c r="C309" s="45"/>
      <c r="D309" s="45"/>
      <c r="E309" s="45"/>
      <c r="F309" s="45"/>
      <c r="G309" s="56" t="s">
        <v>727</v>
      </c>
      <c r="H309" s="55" t="s">
        <v>649</v>
      </c>
      <c r="I309" s="128"/>
      <c r="J309" s="121">
        <v>1</v>
      </c>
      <c r="K309" s="40" t="s">
        <v>757</v>
      </c>
      <c r="L309" s="9" t="s">
        <v>648</v>
      </c>
      <c r="M309" s="54" t="s">
        <v>653</v>
      </c>
      <c r="N309" s="143">
        <v>7.5</v>
      </c>
      <c r="O309" s="40"/>
    </row>
    <row r="310" spans="1:15" ht="20.100000000000001" customHeight="1">
      <c r="A310" s="45"/>
      <c r="B310" s="45"/>
      <c r="C310" s="45"/>
      <c r="D310" s="45"/>
      <c r="E310" s="45"/>
      <c r="F310" s="45"/>
      <c r="G310" s="56" t="s">
        <v>728</v>
      </c>
      <c r="H310" s="55" t="s">
        <v>649</v>
      </c>
      <c r="I310" s="128"/>
      <c r="J310" s="121">
        <v>1</v>
      </c>
      <c r="K310" s="40" t="s">
        <v>757</v>
      </c>
      <c r="L310" s="63" t="s">
        <v>648</v>
      </c>
      <c r="M310" s="54" t="s">
        <v>654</v>
      </c>
      <c r="N310" s="143">
        <v>11</v>
      </c>
      <c r="O310" s="40"/>
    </row>
    <row r="311" spans="1:15" ht="20.100000000000001" customHeight="1">
      <c r="A311" s="45"/>
      <c r="B311" s="45"/>
      <c r="C311" s="45"/>
      <c r="D311" s="45"/>
      <c r="E311" s="45"/>
      <c r="F311" s="45"/>
      <c r="G311" s="56" t="s">
        <v>729</v>
      </c>
      <c r="H311" s="55" t="s">
        <v>655</v>
      </c>
      <c r="I311" s="131"/>
      <c r="J311" s="121">
        <v>2</v>
      </c>
      <c r="K311" s="40" t="s">
        <v>757</v>
      </c>
      <c r="L311" s="63" t="s">
        <v>648</v>
      </c>
      <c r="M311" s="54" t="s">
        <v>656</v>
      </c>
      <c r="N311" s="143">
        <v>8.9</v>
      </c>
      <c r="O311" s="40"/>
    </row>
    <row r="312" spans="1:15" ht="20.100000000000001" customHeight="1">
      <c r="A312" s="45"/>
      <c r="B312" s="45"/>
      <c r="C312" s="45"/>
      <c r="D312" s="45"/>
      <c r="E312" s="45"/>
      <c r="F312" s="45"/>
      <c r="G312" s="56" t="s">
        <v>730</v>
      </c>
      <c r="H312" s="55" t="s">
        <v>657</v>
      </c>
      <c r="I312" s="128"/>
      <c r="J312" s="121"/>
      <c r="K312" s="40" t="s">
        <v>757</v>
      </c>
      <c r="L312" s="63" t="s">
        <v>783</v>
      </c>
      <c r="M312" s="54" t="s">
        <v>658</v>
      </c>
      <c r="N312" s="143">
        <v>138</v>
      </c>
      <c r="O312" s="40"/>
    </row>
    <row r="313" spans="1:15" ht="20.100000000000001" customHeight="1">
      <c r="A313" s="45"/>
      <c r="B313" s="45"/>
      <c r="C313" s="45"/>
      <c r="D313" s="45"/>
      <c r="E313" s="45"/>
      <c r="F313" s="45"/>
      <c r="G313" s="56" t="s">
        <v>731</v>
      </c>
      <c r="H313" s="55" t="s">
        <v>659</v>
      </c>
      <c r="I313" s="128"/>
      <c r="J313" s="121">
        <v>10</v>
      </c>
      <c r="K313" s="40" t="s">
        <v>757</v>
      </c>
      <c r="L313" s="9" t="s">
        <v>648</v>
      </c>
      <c r="M313" s="54" t="s">
        <v>660</v>
      </c>
      <c r="N313" s="143">
        <v>1</v>
      </c>
      <c r="O313" s="40"/>
    </row>
    <row r="314" spans="1:15" ht="20.100000000000001" customHeight="1">
      <c r="A314" s="45"/>
      <c r="B314" s="45"/>
      <c r="C314" s="45"/>
      <c r="D314" s="45"/>
      <c r="E314" s="45"/>
      <c r="F314" s="45"/>
      <c r="G314" s="56" t="s">
        <v>1009</v>
      </c>
      <c r="H314" s="55" t="s">
        <v>661</v>
      </c>
      <c r="I314" s="128"/>
      <c r="J314" s="121">
        <v>20</v>
      </c>
      <c r="K314" s="40" t="s">
        <v>757</v>
      </c>
      <c r="L314" s="9" t="s">
        <v>630</v>
      </c>
      <c r="M314" s="54" t="s">
        <v>662</v>
      </c>
      <c r="N314" s="143">
        <v>0.63</v>
      </c>
      <c r="O314" s="40"/>
    </row>
    <row r="315" spans="1:15" ht="20.100000000000001" customHeight="1">
      <c r="A315" s="45"/>
      <c r="B315" s="45"/>
      <c r="C315" s="45"/>
      <c r="D315" s="45"/>
      <c r="E315" s="45"/>
      <c r="F315" s="45"/>
      <c r="G315" s="56" t="s">
        <v>801</v>
      </c>
      <c r="H315" s="55" t="s">
        <v>663</v>
      </c>
      <c r="I315" s="128"/>
      <c r="J315" s="121">
        <v>40</v>
      </c>
      <c r="K315" s="40" t="s">
        <v>757</v>
      </c>
      <c r="L315" s="9" t="s">
        <v>804</v>
      </c>
      <c r="M315" s="54" t="s">
        <v>664</v>
      </c>
      <c r="N315" s="143">
        <v>0.4</v>
      </c>
      <c r="O315" s="40"/>
    </row>
    <row r="316" spans="1:15" ht="20.100000000000001" customHeight="1">
      <c r="A316" s="45"/>
      <c r="B316" s="45"/>
      <c r="C316" s="45"/>
      <c r="D316" s="45"/>
      <c r="E316" s="45"/>
      <c r="F316" s="45"/>
      <c r="G316" s="56" t="s">
        <v>1008</v>
      </c>
      <c r="H316" s="55" t="s">
        <v>665</v>
      </c>
      <c r="I316" s="128"/>
      <c r="J316" s="119"/>
      <c r="K316" s="40" t="s">
        <v>757</v>
      </c>
      <c r="L316" s="9" t="s">
        <v>630</v>
      </c>
      <c r="M316" s="65" t="s">
        <v>667</v>
      </c>
      <c r="N316" s="143">
        <v>0.01</v>
      </c>
      <c r="O316" s="40"/>
    </row>
    <row r="317" spans="1:15" ht="20.100000000000001" customHeight="1">
      <c r="A317" s="45"/>
      <c r="B317" s="45"/>
      <c r="C317" s="45"/>
      <c r="D317" s="45"/>
      <c r="E317" s="45"/>
      <c r="F317" s="45"/>
      <c r="G317" s="56" t="s">
        <v>1007</v>
      </c>
      <c r="H317" s="55" t="s">
        <v>666</v>
      </c>
      <c r="I317" s="128"/>
      <c r="J317" s="119"/>
      <c r="K317" s="40" t="s">
        <v>757</v>
      </c>
      <c r="L317" s="9" t="s">
        <v>804</v>
      </c>
      <c r="M317" s="65" t="s">
        <v>668</v>
      </c>
      <c r="N317" s="143">
        <v>0.01</v>
      </c>
      <c r="O317" s="40"/>
    </row>
    <row r="318" spans="1:15" ht="20.100000000000001" customHeight="1">
      <c r="A318" s="45"/>
      <c r="B318" s="45"/>
      <c r="C318" s="45"/>
      <c r="D318" s="45"/>
      <c r="E318" s="45"/>
      <c r="F318" s="45"/>
      <c r="G318" s="56" t="s">
        <v>1010</v>
      </c>
      <c r="H318" s="55" t="s">
        <v>1011</v>
      </c>
      <c r="I318" s="128"/>
      <c r="J318" s="119"/>
      <c r="K318" s="40" t="s">
        <v>758</v>
      </c>
      <c r="L318" s="9" t="s">
        <v>732</v>
      </c>
      <c r="M318" s="54" t="s">
        <v>749</v>
      </c>
      <c r="N318" s="143">
        <v>7</v>
      </c>
      <c r="O318" s="40"/>
    </row>
    <row r="319" spans="1:15" ht="20.100000000000001" customHeight="1">
      <c r="A319" s="45"/>
      <c r="B319" s="45"/>
      <c r="C319" s="45"/>
      <c r="D319" s="45"/>
      <c r="E319" s="45"/>
      <c r="F319" s="45"/>
      <c r="G319" s="56" t="s">
        <v>1004</v>
      </c>
      <c r="H319" s="55" t="s">
        <v>1001</v>
      </c>
      <c r="I319" s="128"/>
      <c r="J319" s="121"/>
      <c r="K319" s="40" t="s">
        <v>759</v>
      </c>
      <c r="L319" s="9" t="s">
        <v>736</v>
      </c>
      <c r="M319" s="54" t="s">
        <v>733</v>
      </c>
      <c r="N319" s="143">
        <v>5.3</v>
      </c>
      <c r="O319" s="40"/>
    </row>
    <row r="320" spans="1:15" ht="20.100000000000001" customHeight="1">
      <c r="A320" s="45"/>
      <c r="B320" s="45"/>
      <c r="C320" s="45"/>
      <c r="D320" s="45"/>
      <c r="E320" s="45"/>
      <c r="F320" s="45"/>
      <c r="G320" s="56" t="s">
        <v>1005</v>
      </c>
      <c r="H320" s="55" t="s">
        <v>1002</v>
      </c>
      <c r="I320" s="128"/>
      <c r="J320" s="121"/>
      <c r="K320" s="40" t="s">
        <v>759</v>
      </c>
      <c r="L320" s="9" t="s">
        <v>736</v>
      </c>
      <c r="M320" s="54" t="s">
        <v>734</v>
      </c>
      <c r="N320" s="143">
        <v>5.4</v>
      </c>
      <c r="O320" s="40"/>
    </row>
    <row r="321" spans="1:15" ht="20.100000000000001" customHeight="1">
      <c r="A321" s="45"/>
      <c r="B321" s="45"/>
      <c r="C321" s="45"/>
      <c r="D321" s="45"/>
      <c r="E321" s="45"/>
      <c r="F321" s="45"/>
      <c r="G321" s="56" t="s">
        <v>1003</v>
      </c>
      <c r="H321" s="55" t="s">
        <v>1002</v>
      </c>
      <c r="I321" s="128"/>
      <c r="J321" s="121"/>
      <c r="K321" s="40" t="s">
        <v>759</v>
      </c>
      <c r="L321" s="9" t="s">
        <v>736</v>
      </c>
      <c r="M321" s="54" t="s">
        <v>735</v>
      </c>
      <c r="N321" s="143">
        <v>4.3</v>
      </c>
      <c r="O321" s="40"/>
    </row>
    <row r="322" spans="1:15" ht="20.100000000000001" customHeight="1">
      <c r="A322" s="45"/>
      <c r="B322" s="45"/>
      <c r="C322" s="45"/>
      <c r="D322" s="45"/>
      <c r="E322" s="45"/>
      <c r="F322" s="45"/>
      <c r="G322" s="56" t="s">
        <v>1037</v>
      </c>
      <c r="H322" s="55" t="s">
        <v>737</v>
      </c>
      <c r="I322" s="128"/>
      <c r="J322" s="121">
        <v>50</v>
      </c>
      <c r="K322" s="40" t="s">
        <v>760</v>
      </c>
      <c r="L322" s="9" t="s">
        <v>784</v>
      </c>
      <c r="M322" s="54" t="s">
        <v>742</v>
      </c>
      <c r="N322" s="143">
        <v>0.09</v>
      </c>
      <c r="O322" s="40"/>
    </row>
    <row r="323" spans="1:15" ht="20.100000000000001" customHeight="1">
      <c r="A323" s="45"/>
      <c r="B323" s="45"/>
      <c r="C323" s="45"/>
      <c r="D323" s="45"/>
      <c r="E323" s="45"/>
      <c r="F323" s="45"/>
      <c r="G323" s="56" t="s">
        <v>1038</v>
      </c>
      <c r="H323" s="55" t="s">
        <v>738</v>
      </c>
      <c r="I323" s="128"/>
      <c r="J323" s="121">
        <v>50</v>
      </c>
      <c r="K323" s="40" t="s">
        <v>760</v>
      </c>
      <c r="L323" s="9" t="s">
        <v>784</v>
      </c>
      <c r="M323" s="54" t="s">
        <v>743</v>
      </c>
      <c r="N323" s="143">
        <v>7.0000000000000007E-2</v>
      </c>
      <c r="O323" s="40"/>
    </row>
    <row r="324" spans="1:15" ht="20.100000000000001" customHeight="1">
      <c r="A324" s="45"/>
      <c r="B324" s="45"/>
      <c r="C324" s="45"/>
      <c r="D324" s="45"/>
      <c r="E324" s="45"/>
      <c r="F324" s="45"/>
      <c r="G324" s="56" t="s">
        <v>1016</v>
      </c>
      <c r="H324" s="55" t="s">
        <v>739</v>
      </c>
      <c r="I324" s="128"/>
      <c r="J324" s="121">
        <v>100</v>
      </c>
      <c r="K324" s="40" t="s">
        <v>760</v>
      </c>
      <c r="L324" s="9" t="s">
        <v>784</v>
      </c>
      <c r="M324" s="54" t="s">
        <v>744</v>
      </c>
      <c r="N324" s="143">
        <v>0.15</v>
      </c>
      <c r="O324" s="40"/>
    </row>
    <row r="325" spans="1:15" ht="20.100000000000001" customHeight="1">
      <c r="A325" s="45"/>
      <c r="B325" s="45"/>
      <c r="C325" s="45"/>
      <c r="D325" s="45"/>
      <c r="E325" s="45"/>
      <c r="F325" s="45"/>
      <c r="G325" s="56" t="s">
        <v>1020</v>
      </c>
      <c r="H325" s="55" t="s">
        <v>1017</v>
      </c>
      <c r="I325" s="128"/>
      <c r="J325" s="121">
        <v>200</v>
      </c>
      <c r="K325" s="40" t="s">
        <v>760</v>
      </c>
      <c r="L325" s="9" t="s">
        <v>784</v>
      </c>
      <c r="M325" s="54" t="s">
        <v>745</v>
      </c>
      <c r="N325" s="143">
        <v>0.17</v>
      </c>
      <c r="O325" s="40"/>
    </row>
    <row r="326" spans="1:15" ht="20.100000000000001" customHeight="1">
      <c r="A326" s="45"/>
      <c r="B326" s="45"/>
      <c r="C326" s="45"/>
      <c r="D326" s="45"/>
      <c r="E326" s="45"/>
      <c r="F326" s="45"/>
      <c r="G326" s="56" t="s">
        <v>1018</v>
      </c>
      <c r="H326" s="55" t="s">
        <v>740</v>
      </c>
      <c r="I326" s="128"/>
      <c r="J326" s="121">
        <v>100</v>
      </c>
      <c r="K326" s="40" t="s">
        <v>760</v>
      </c>
      <c r="L326" s="9" t="s">
        <v>784</v>
      </c>
      <c r="M326" s="54" t="s">
        <v>746</v>
      </c>
      <c r="N326" s="143">
        <v>0.04</v>
      </c>
      <c r="O326" s="40"/>
    </row>
    <row r="327" spans="1:15" ht="20.100000000000001" customHeight="1">
      <c r="A327" s="45"/>
      <c r="B327" s="45"/>
      <c r="C327" s="45"/>
      <c r="D327" s="45"/>
      <c r="E327" s="45"/>
      <c r="F327" s="45"/>
      <c r="G327" s="56" t="s">
        <v>1019</v>
      </c>
      <c r="H327" s="55" t="s">
        <v>741</v>
      </c>
      <c r="I327" s="128"/>
      <c r="J327" s="121">
        <v>200</v>
      </c>
      <c r="K327" s="40" t="s">
        <v>760</v>
      </c>
      <c r="L327" s="9" t="s">
        <v>784</v>
      </c>
      <c r="M327" s="54" t="s">
        <v>747</v>
      </c>
      <c r="N327" s="143">
        <v>0.112</v>
      </c>
      <c r="O327" s="40"/>
    </row>
    <row r="328" spans="1:15" ht="20.100000000000001" customHeight="1">
      <c r="A328" s="45"/>
      <c r="B328" s="45"/>
      <c r="C328" s="45"/>
      <c r="D328" s="45"/>
      <c r="E328" s="45"/>
      <c r="F328" s="45"/>
      <c r="G328" s="56" t="s">
        <v>1021</v>
      </c>
      <c r="H328" s="55" t="s">
        <v>739</v>
      </c>
      <c r="I328" s="128"/>
      <c r="J328" s="121">
        <v>100</v>
      </c>
      <c r="K328" s="40" t="s">
        <v>760</v>
      </c>
      <c r="L328" s="9" t="s">
        <v>784</v>
      </c>
      <c r="M328" s="54" t="s">
        <v>748</v>
      </c>
      <c r="N328" s="143">
        <v>0.2</v>
      </c>
      <c r="O328" s="40"/>
    </row>
    <row r="329" spans="1:15" ht="20.100000000000001" customHeight="1">
      <c r="A329" s="45"/>
      <c r="B329" s="45"/>
      <c r="C329" s="45"/>
      <c r="D329" s="45"/>
      <c r="E329" s="45"/>
      <c r="F329" s="45"/>
      <c r="G329" s="56" t="s">
        <v>755</v>
      </c>
      <c r="H329" s="55" t="s">
        <v>754</v>
      </c>
      <c r="I329" s="128"/>
      <c r="J329" s="119"/>
      <c r="K329" s="40" t="s">
        <v>761</v>
      </c>
      <c r="L329" s="9" t="s">
        <v>752</v>
      </c>
      <c r="M329" s="54" t="s">
        <v>750</v>
      </c>
      <c r="N329" s="143">
        <v>2.1</v>
      </c>
      <c r="O329" s="40"/>
    </row>
    <row r="330" spans="1:15" ht="20.100000000000001" customHeight="1">
      <c r="A330" s="45"/>
      <c r="B330" s="45"/>
      <c r="C330" s="45"/>
      <c r="D330" s="45"/>
      <c r="E330" s="45"/>
      <c r="F330" s="45"/>
      <c r="G330" s="56" t="s">
        <v>753</v>
      </c>
      <c r="H330" s="55"/>
      <c r="I330" s="128"/>
      <c r="J330" s="119"/>
      <c r="K330" s="40" t="s">
        <v>761</v>
      </c>
      <c r="L330" s="9" t="s">
        <v>752</v>
      </c>
      <c r="M330" s="54" t="s">
        <v>751</v>
      </c>
      <c r="N330" s="143">
        <v>8</v>
      </c>
      <c r="O330" s="40"/>
    </row>
    <row r="331" spans="1:15" ht="20.100000000000001" customHeight="1">
      <c r="A331" s="45"/>
      <c r="B331" s="45"/>
      <c r="C331" s="45"/>
      <c r="D331" s="45"/>
      <c r="E331" s="45"/>
      <c r="F331" s="45"/>
      <c r="G331" s="56" t="s">
        <v>1006</v>
      </c>
      <c r="H331" s="55" t="s">
        <v>666</v>
      </c>
      <c r="I331" s="128"/>
      <c r="J331" s="119"/>
      <c r="K331" s="40" t="s">
        <v>757</v>
      </c>
      <c r="L331" s="9" t="s">
        <v>803</v>
      </c>
      <c r="M331" s="65" t="s">
        <v>668</v>
      </c>
      <c r="N331" s="143">
        <v>0.01</v>
      </c>
      <c r="O331" s="40"/>
    </row>
    <row r="332" spans="1:15" ht="20.100000000000001" customHeight="1">
      <c r="A332" s="45"/>
      <c r="B332" s="45"/>
      <c r="C332" s="45"/>
      <c r="D332" s="45"/>
      <c r="E332" s="45"/>
      <c r="F332" s="45"/>
      <c r="G332" s="56"/>
      <c r="H332" s="55"/>
      <c r="I332" s="128"/>
      <c r="J332" s="119"/>
      <c r="K332" s="40"/>
      <c r="L332" s="9"/>
      <c r="M332" s="54"/>
      <c r="N332" s="143"/>
      <c r="O332" s="40"/>
    </row>
    <row r="333" spans="1:15" ht="20.100000000000001" customHeight="1">
      <c r="A333" s="45"/>
      <c r="B333" s="45"/>
      <c r="C333" s="45"/>
      <c r="D333" s="45"/>
      <c r="E333" s="45"/>
      <c r="F333" s="45"/>
      <c r="G333" s="56"/>
      <c r="H333" s="55"/>
      <c r="I333" s="128"/>
      <c r="J333" s="119"/>
      <c r="K333" s="40"/>
      <c r="L333" s="9"/>
      <c r="M333" s="54"/>
      <c r="N333" s="143"/>
      <c r="O333" s="40"/>
    </row>
    <row r="334" spans="1:15" ht="20.100000000000001" customHeight="1">
      <c r="A334" s="45"/>
      <c r="B334" s="45"/>
      <c r="C334" s="45"/>
      <c r="D334" s="45"/>
      <c r="E334" s="45"/>
      <c r="F334" s="45"/>
      <c r="G334" s="56"/>
      <c r="H334" s="55"/>
      <c r="I334" s="128"/>
      <c r="J334" s="119"/>
      <c r="K334" s="40"/>
      <c r="L334" s="9"/>
      <c r="M334" s="54"/>
      <c r="N334" s="143"/>
      <c r="O334" s="40"/>
    </row>
    <row r="335" spans="1:15" ht="20.100000000000001" customHeight="1">
      <c r="A335" s="45"/>
      <c r="B335" s="45"/>
      <c r="C335" s="45"/>
      <c r="D335" s="45"/>
      <c r="E335" s="45"/>
      <c r="F335" s="45"/>
      <c r="G335" s="56"/>
      <c r="H335" s="55"/>
      <c r="I335" s="128"/>
      <c r="J335" s="119"/>
      <c r="K335" s="40"/>
      <c r="L335" s="9"/>
      <c r="M335" s="65"/>
      <c r="N335" s="143"/>
      <c r="O335" s="40"/>
    </row>
    <row r="336" spans="1:15" ht="20.100000000000001" customHeight="1">
      <c r="A336" s="45"/>
      <c r="B336" s="45"/>
      <c r="C336" s="45"/>
      <c r="D336" s="45"/>
      <c r="E336" s="45"/>
      <c r="F336" s="45"/>
      <c r="G336" s="56"/>
      <c r="H336" s="55"/>
      <c r="I336" s="128"/>
      <c r="J336" s="119"/>
      <c r="K336" s="40"/>
      <c r="L336" s="9"/>
      <c r="M336" s="65"/>
      <c r="N336" s="143"/>
      <c r="O336" s="40"/>
    </row>
    <row r="337" spans="1:15" ht="20.100000000000001" customHeight="1">
      <c r="A337" s="45"/>
      <c r="B337" s="45"/>
      <c r="C337" s="45"/>
      <c r="D337" s="45"/>
      <c r="E337" s="45"/>
      <c r="F337" s="45"/>
      <c r="G337" s="56"/>
      <c r="H337" s="55"/>
      <c r="I337" s="128"/>
      <c r="J337" s="119"/>
      <c r="K337" s="40"/>
      <c r="L337" s="9"/>
      <c r="M337" s="65"/>
      <c r="N337" s="143"/>
      <c r="O337" s="40"/>
    </row>
    <row r="338" spans="1:15" ht="20.100000000000001" customHeight="1">
      <c r="A338" s="45"/>
      <c r="B338" s="45"/>
      <c r="C338" s="45"/>
      <c r="D338" s="45"/>
      <c r="E338" s="45"/>
      <c r="F338" s="45"/>
      <c r="G338" s="56"/>
      <c r="H338" s="55"/>
      <c r="I338" s="128"/>
      <c r="J338" s="119"/>
      <c r="K338" s="40"/>
      <c r="L338" s="9"/>
      <c r="M338" s="65"/>
      <c r="N338" s="143"/>
      <c r="O338" s="40"/>
    </row>
    <row r="339" spans="1:15" ht="20.100000000000001" customHeight="1">
      <c r="A339" s="45"/>
      <c r="B339" s="45"/>
      <c r="C339" s="45"/>
      <c r="D339" s="45"/>
      <c r="E339" s="45"/>
      <c r="F339" s="45"/>
      <c r="G339" s="66"/>
      <c r="H339" s="66"/>
      <c r="I339" s="45"/>
      <c r="J339" s="119"/>
    </row>
    <row r="340" spans="1:15" ht="20.100000000000001" customHeight="1">
      <c r="A340" s="45"/>
      <c r="B340" s="45"/>
      <c r="C340" s="45"/>
      <c r="D340" s="45"/>
      <c r="E340" s="45"/>
      <c r="F340" s="45"/>
      <c r="G340" s="66"/>
      <c r="H340" s="66"/>
      <c r="I340" s="45"/>
      <c r="J340" s="119"/>
    </row>
    <row r="341" spans="1:15" ht="20.100000000000001" customHeight="1">
      <c r="A341" s="45"/>
      <c r="B341" s="45"/>
      <c r="C341" s="45"/>
      <c r="D341" s="45"/>
      <c r="E341" s="45"/>
      <c r="F341" s="45"/>
      <c r="G341" s="66"/>
      <c r="H341" s="66"/>
      <c r="I341" s="45"/>
      <c r="J341" s="119"/>
    </row>
    <row r="342" spans="1:15" ht="20.100000000000001" customHeight="1">
      <c r="A342" s="45"/>
      <c r="B342" s="45"/>
      <c r="C342" s="45"/>
      <c r="D342" s="45"/>
      <c r="E342" s="45"/>
      <c r="F342" s="45"/>
      <c r="G342" s="66"/>
      <c r="H342" s="66"/>
      <c r="I342" s="45"/>
      <c r="J342" s="119"/>
    </row>
    <row r="343" spans="1:15" ht="20.100000000000001" customHeight="1">
      <c r="A343" s="45"/>
      <c r="B343" s="45"/>
      <c r="C343" s="45"/>
      <c r="D343" s="45"/>
      <c r="E343" s="45"/>
      <c r="F343" s="45"/>
      <c r="G343" s="66"/>
      <c r="H343" s="66"/>
      <c r="I343" s="45"/>
      <c r="J343" s="119"/>
    </row>
    <row r="344" spans="1:15" ht="20.100000000000001" customHeight="1">
      <c r="A344" s="45"/>
      <c r="B344" s="45"/>
      <c r="C344" s="45"/>
      <c r="D344" s="45"/>
      <c r="E344" s="45"/>
      <c r="F344" s="45"/>
      <c r="G344" s="66"/>
      <c r="H344" s="66"/>
      <c r="I344" s="45"/>
      <c r="J344" s="119"/>
    </row>
    <row r="345" spans="1:15" ht="20.100000000000001" customHeight="1">
      <c r="A345" s="45"/>
      <c r="B345" s="45"/>
      <c r="C345" s="45"/>
      <c r="D345" s="45"/>
      <c r="E345" s="45"/>
      <c r="F345" s="45"/>
      <c r="G345" s="66"/>
      <c r="H345" s="66"/>
      <c r="I345" s="45"/>
      <c r="J345" s="119"/>
    </row>
    <row r="346" spans="1:15" ht="20.100000000000001" customHeight="1">
      <c r="A346" s="45"/>
      <c r="B346" s="45"/>
      <c r="C346" s="45"/>
      <c r="D346" s="45"/>
      <c r="E346" s="45"/>
      <c r="F346" s="45"/>
      <c r="G346" s="66"/>
      <c r="H346" s="66"/>
      <c r="I346" s="45"/>
      <c r="J346" s="119"/>
    </row>
    <row r="347" spans="1:15" ht="20.100000000000001" customHeight="1">
      <c r="A347" s="45"/>
      <c r="B347" s="45"/>
      <c r="C347" s="45"/>
      <c r="D347" s="45"/>
      <c r="E347" s="45"/>
      <c r="F347" s="45"/>
      <c r="G347" s="66"/>
      <c r="H347" s="66"/>
      <c r="I347" s="45"/>
      <c r="J347" s="119"/>
    </row>
    <row r="348" spans="1:15" ht="20.100000000000001" customHeight="1">
      <c r="A348" s="45"/>
      <c r="B348" s="45"/>
      <c r="C348" s="45"/>
      <c r="D348" s="45"/>
      <c r="E348" s="45"/>
      <c r="F348" s="45"/>
      <c r="G348" s="66"/>
      <c r="H348" s="66"/>
      <c r="I348" s="45"/>
      <c r="J348" s="119"/>
    </row>
    <row r="349" spans="1:15" ht="20.100000000000001" customHeight="1">
      <c r="A349" s="45"/>
      <c r="B349" s="45"/>
      <c r="C349" s="45"/>
      <c r="D349" s="45"/>
      <c r="E349" s="45"/>
      <c r="F349" s="45"/>
      <c r="G349" s="66"/>
      <c r="H349" s="66"/>
      <c r="I349" s="45"/>
      <c r="J349" s="119"/>
    </row>
    <row r="350" spans="1:15" ht="20.100000000000001" customHeight="1">
      <c r="A350" s="45"/>
      <c r="B350" s="45"/>
      <c r="C350" s="45"/>
      <c r="D350" s="45"/>
      <c r="E350" s="45"/>
      <c r="F350" s="45"/>
      <c r="G350" s="66"/>
      <c r="H350" s="66"/>
      <c r="I350" s="45"/>
      <c r="J350" s="119"/>
    </row>
    <row r="351" spans="1:15" ht="20.100000000000001" customHeight="1">
      <c r="A351" s="45"/>
      <c r="B351" s="45"/>
      <c r="C351" s="45"/>
      <c r="D351" s="45"/>
      <c r="E351" s="45"/>
      <c r="F351" s="45"/>
      <c r="G351" s="66"/>
      <c r="H351" s="66"/>
      <c r="I351" s="45"/>
      <c r="J351" s="119"/>
    </row>
    <row r="352" spans="1:15" ht="20.100000000000001" customHeight="1">
      <c r="A352" s="45"/>
      <c r="B352" s="45"/>
      <c r="C352" s="45"/>
      <c r="D352" s="45"/>
      <c r="E352" s="45"/>
      <c r="F352" s="45"/>
      <c r="G352" s="66"/>
      <c r="H352" s="66"/>
      <c r="I352" s="45"/>
      <c r="J352" s="119"/>
    </row>
    <row r="353" spans="1:10" ht="20.100000000000001" customHeight="1">
      <c r="A353" s="45"/>
      <c r="B353" s="45"/>
      <c r="C353" s="45"/>
      <c r="D353" s="45"/>
      <c r="E353" s="45"/>
      <c r="F353" s="45"/>
      <c r="G353" s="66"/>
      <c r="H353" s="66"/>
      <c r="I353" s="45"/>
      <c r="J353" s="119"/>
    </row>
    <row r="354" spans="1:10" ht="20.100000000000001" customHeight="1">
      <c r="A354" s="45"/>
      <c r="B354" s="45"/>
      <c r="C354" s="45"/>
      <c r="D354" s="45"/>
      <c r="E354" s="45"/>
      <c r="F354" s="45"/>
      <c r="G354" s="66"/>
      <c r="H354" s="66"/>
      <c r="I354" s="45"/>
      <c r="J354" s="119"/>
    </row>
    <row r="355" spans="1:10" ht="20.100000000000001" customHeight="1">
      <c r="A355" s="45"/>
      <c r="B355" s="45"/>
      <c r="C355" s="45"/>
      <c r="D355" s="45"/>
      <c r="E355" s="45"/>
      <c r="F355" s="45"/>
      <c r="G355" s="66"/>
      <c r="H355" s="66"/>
      <c r="I355" s="45"/>
      <c r="J355" s="119"/>
    </row>
    <row r="356" spans="1:10" ht="20.100000000000001" customHeight="1">
      <c r="A356" s="45"/>
      <c r="B356" s="45"/>
      <c r="C356" s="45"/>
      <c r="D356" s="45"/>
      <c r="E356" s="45"/>
      <c r="F356" s="45"/>
      <c r="G356" s="66"/>
      <c r="H356" s="66"/>
      <c r="I356" s="45"/>
      <c r="J356" s="119"/>
    </row>
    <row r="357" spans="1:10" ht="20.100000000000001" customHeight="1">
      <c r="A357" s="45"/>
      <c r="B357" s="45"/>
      <c r="C357" s="45"/>
      <c r="D357" s="45"/>
      <c r="E357" s="45"/>
      <c r="F357" s="45"/>
      <c r="G357" s="66"/>
      <c r="H357" s="66"/>
      <c r="I357" s="45"/>
      <c r="J357" s="119"/>
    </row>
    <row r="358" spans="1:10" ht="20.100000000000001" customHeight="1">
      <c r="A358" s="45"/>
      <c r="B358" s="45"/>
      <c r="C358" s="45"/>
      <c r="D358" s="45"/>
      <c r="E358" s="45"/>
      <c r="F358" s="45"/>
      <c r="G358" s="66"/>
      <c r="H358" s="66"/>
      <c r="I358" s="45"/>
      <c r="J358" s="119"/>
    </row>
    <row r="359" spans="1:10" ht="20.100000000000001" customHeight="1">
      <c r="A359" s="45"/>
      <c r="B359" s="45"/>
      <c r="C359" s="45"/>
      <c r="D359" s="45"/>
      <c r="E359" s="45"/>
      <c r="F359" s="45"/>
      <c r="G359" s="66"/>
      <c r="H359" s="66"/>
      <c r="I359" s="45"/>
      <c r="J359" s="119"/>
    </row>
    <row r="360" spans="1:10" ht="20.100000000000001" customHeight="1">
      <c r="A360" s="45"/>
      <c r="B360" s="45"/>
      <c r="C360" s="45"/>
      <c r="D360" s="45"/>
      <c r="E360" s="45"/>
      <c r="F360" s="45"/>
      <c r="G360" s="66"/>
      <c r="H360" s="66"/>
      <c r="I360" s="45"/>
      <c r="J360" s="119"/>
    </row>
    <row r="361" spans="1:10" ht="20.100000000000001" customHeight="1">
      <c r="A361" s="45"/>
      <c r="B361" s="45"/>
      <c r="C361" s="45"/>
      <c r="D361" s="45"/>
      <c r="E361" s="45"/>
      <c r="F361" s="45"/>
      <c r="G361" s="66"/>
      <c r="H361" s="66"/>
      <c r="I361" s="45"/>
      <c r="J361" s="119"/>
    </row>
    <row r="362" spans="1:10" ht="20.100000000000001" customHeight="1">
      <c r="A362" s="45"/>
      <c r="B362" s="45"/>
      <c r="C362" s="45"/>
      <c r="D362" s="45"/>
      <c r="E362" s="45"/>
      <c r="F362" s="45"/>
      <c r="G362" s="66"/>
      <c r="H362" s="66"/>
      <c r="I362" s="45"/>
      <c r="J362" s="119"/>
    </row>
    <row r="363" spans="1:10" ht="20.100000000000001" customHeight="1">
      <c r="A363" s="45"/>
      <c r="B363" s="45"/>
      <c r="C363" s="45"/>
      <c r="D363" s="45"/>
      <c r="E363" s="45"/>
      <c r="F363" s="45"/>
      <c r="G363" s="66"/>
      <c r="H363" s="66"/>
      <c r="I363" s="45"/>
      <c r="J363" s="119"/>
    </row>
    <row r="364" spans="1:10" ht="20.100000000000001" customHeight="1">
      <c r="A364" s="45"/>
      <c r="B364" s="45"/>
      <c r="C364" s="45"/>
      <c r="D364" s="45"/>
      <c r="E364" s="45"/>
      <c r="F364" s="45"/>
      <c r="G364" s="66"/>
      <c r="H364" s="66"/>
      <c r="I364" s="45"/>
      <c r="J364" s="119"/>
    </row>
    <row r="365" spans="1:10" ht="20.100000000000001" customHeight="1">
      <c r="A365" s="45"/>
      <c r="B365" s="45"/>
      <c r="C365" s="45"/>
      <c r="D365" s="45"/>
      <c r="E365" s="45"/>
      <c r="F365" s="45"/>
      <c r="G365" s="66"/>
      <c r="H365" s="66"/>
      <c r="I365" s="45"/>
      <c r="J365" s="119"/>
    </row>
    <row r="366" spans="1:10" ht="20.100000000000001" customHeight="1">
      <c r="A366" s="45"/>
      <c r="B366" s="45"/>
      <c r="C366" s="45"/>
      <c r="D366" s="45"/>
      <c r="E366" s="45"/>
      <c r="F366" s="45"/>
      <c r="G366" s="66"/>
      <c r="H366" s="66"/>
      <c r="I366" s="45"/>
      <c r="J366" s="119"/>
    </row>
    <row r="367" spans="1:10" ht="20.100000000000001" customHeight="1">
      <c r="A367" s="45"/>
      <c r="B367" s="45"/>
      <c r="C367" s="45"/>
      <c r="D367" s="45"/>
      <c r="E367" s="45"/>
      <c r="F367" s="45"/>
      <c r="G367" s="66"/>
      <c r="H367" s="66"/>
      <c r="I367" s="45"/>
      <c r="J367" s="119"/>
    </row>
    <row r="368" spans="1:10" ht="20.100000000000001" customHeight="1">
      <c r="A368" s="45"/>
      <c r="B368" s="45"/>
      <c r="C368" s="45"/>
      <c r="D368" s="45"/>
      <c r="E368" s="45"/>
      <c r="F368" s="45"/>
      <c r="G368" s="66"/>
      <c r="H368" s="66"/>
      <c r="I368" s="45"/>
      <c r="J368" s="119"/>
    </row>
    <row r="369" spans="1:10" ht="20.100000000000001" customHeight="1">
      <c r="A369" s="45"/>
      <c r="B369" s="45"/>
      <c r="C369" s="45"/>
      <c r="D369" s="45"/>
      <c r="E369" s="45"/>
      <c r="F369" s="45"/>
      <c r="G369" s="66"/>
      <c r="H369" s="66"/>
      <c r="I369" s="45"/>
      <c r="J369" s="119"/>
    </row>
    <row r="370" spans="1:10" ht="20.100000000000001" customHeight="1">
      <c r="A370" s="45"/>
      <c r="B370" s="45"/>
      <c r="C370" s="45"/>
      <c r="D370" s="45"/>
      <c r="E370" s="45"/>
      <c r="F370" s="45"/>
      <c r="G370" s="66"/>
      <c r="H370" s="66"/>
      <c r="I370" s="45"/>
      <c r="J370" s="119"/>
    </row>
    <row r="371" spans="1:10" ht="20.100000000000001" customHeight="1">
      <c r="A371" s="45"/>
      <c r="B371" s="45"/>
      <c r="C371" s="45"/>
      <c r="D371" s="45"/>
      <c r="E371" s="45"/>
      <c r="F371" s="45"/>
      <c r="G371" s="66"/>
      <c r="H371" s="66"/>
      <c r="I371" s="45"/>
      <c r="J371" s="119"/>
    </row>
    <row r="372" spans="1:10" ht="20.100000000000001" customHeight="1">
      <c r="A372" s="45"/>
      <c r="B372" s="45"/>
      <c r="C372" s="45"/>
      <c r="D372" s="45"/>
      <c r="E372" s="45"/>
      <c r="F372" s="45"/>
      <c r="G372" s="66"/>
      <c r="H372" s="66"/>
      <c r="I372" s="45"/>
      <c r="J372" s="119"/>
    </row>
    <row r="373" spans="1:10" ht="20.100000000000001" customHeight="1">
      <c r="A373" s="45"/>
      <c r="B373" s="45"/>
      <c r="C373" s="45"/>
      <c r="D373" s="45"/>
      <c r="E373" s="45"/>
      <c r="F373" s="45"/>
      <c r="G373" s="66"/>
      <c r="H373" s="66"/>
      <c r="I373" s="45"/>
      <c r="J373" s="119"/>
    </row>
    <row r="374" spans="1:10" ht="20.100000000000001" customHeight="1">
      <c r="A374" s="45"/>
      <c r="B374" s="45"/>
      <c r="C374" s="45"/>
      <c r="D374" s="45"/>
      <c r="E374" s="45"/>
      <c r="F374" s="45"/>
      <c r="G374" s="66"/>
      <c r="H374" s="66"/>
      <c r="I374" s="45"/>
      <c r="J374" s="119"/>
    </row>
    <row r="375" spans="1:10" ht="20.100000000000001" customHeight="1">
      <c r="A375" s="45"/>
      <c r="B375" s="45"/>
      <c r="C375" s="45"/>
      <c r="D375" s="45"/>
      <c r="E375" s="45"/>
      <c r="F375" s="45"/>
      <c r="G375" s="66"/>
      <c r="H375" s="66"/>
      <c r="I375" s="45"/>
      <c r="J375" s="119"/>
    </row>
    <row r="376" spans="1:10" ht="20.100000000000001" customHeight="1">
      <c r="A376" s="45"/>
      <c r="B376" s="45"/>
      <c r="C376" s="45"/>
      <c r="D376" s="45"/>
      <c r="E376" s="45"/>
      <c r="F376" s="45"/>
      <c r="G376" s="66"/>
      <c r="H376" s="66"/>
      <c r="I376" s="45"/>
      <c r="J376" s="119"/>
    </row>
    <row r="377" spans="1:10" ht="20.100000000000001" customHeight="1">
      <c r="A377" s="45"/>
      <c r="B377" s="45"/>
      <c r="C377" s="45"/>
      <c r="D377" s="45"/>
      <c r="E377" s="45"/>
      <c r="F377" s="45"/>
      <c r="G377" s="66"/>
      <c r="H377" s="66"/>
      <c r="I377" s="45"/>
      <c r="J377" s="119"/>
    </row>
    <row r="378" spans="1:10" ht="20.100000000000001" customHeight="1">
      <c r="A378" s="45"/>
      <c r="B378" s="45"/>
      <c r="C378" s="45"/>
      <c r="D378" s="45"/>
      <c r="E378" s="45"/>
      <c r="F378" s="45"/>
      <c r="G378" s="66"/>
      <c r="H378" s="66"/>
      <c r="I378" s="45"/>
      <c r="J378" s="119"/>
    </row>
    <row r="379" spans="1:10" ht="20.100000000000001" customHeight="1">
      <c r="A379" s="45"/>
      <c r="B379" s="45"/>
      <c r="C379" s="45"/>
      <c r="D379" s="45"/>
      <c r="E379" s="45"/>
      <c r="F379" s="45"/>
      <c r="G379" s="66"/>
      <c r="H379" s="66"/>
      <c r="I379" s="45"/>
      <c r="J379" s="119"/>
    </row>
    <row r="380" spans="1:10" ht="20.100000000000001" customHeight="1">
      <c r="A380" s="45"/>
      <c r="B380" s="45"/>
      <c r="C380" s="45"/>
      <c r="D380" s="45"/>
      <c r="E380" s="45"/>
      <c r="F380" s="45"/>
      <c r="G380" s="66"/>
      <c r="H380" s="66"/>
      <c r="I380" s="45"/>
      <c r="J380" s="119"/>
    </row>
    <row r="381" spans="1:10" ht="20.100000000000001" customHeight="1">
      <c r="A381" s="45"/>
      <c r="B381" s="45"/>
      <c r="C381" s="45"/>
      <c r="D381" s="45"/>
      <c r="E381" s="45"/>
      <c r="F381" s="45"/>
      <c r="G381" s="66"/>
      <c r="H381" s="66"/>
      <c r="I381" s="45"/>
      <c r="J381" s="119"/>
    </row>
    <row r="382" spans="1:10" ht="20.100000000000001" customHeight="1">
      <c r="A382" s="45"/>
      <c r="B382" s="45"/>
      <c r="C382" s="45"/>
      <c r="D382" s="45"/>
      <c r="E382" s="45"/>
      <c r="F382" s="45"/>
      <c r="G382" s="66"/>
      <c r="H382" s="66"/>
      <c r="I382" s="45"/>
      <c r="J382" s="119"/>
    </row>
    <row r="383" spans="1:10" ht="20.100000000000001" customHeight="1">
      <c r="A383" s="45"/>
      <c r="B383" s="45"/>
      <c r="C383" s="45"/>
      <c r="D383" s="45"/>
      <c r="E383" s="45"/>
      <c r="F383" s="45"/>
      <c r="G383" s="66"/>
      <c r="H383" s="66"/>
      <c r="I383" s="45"/>
      <c r="J383" s="119"/>
    </row>
    <row r="384" spans="1:10" ht="20.100000000000001" customHeight="1">
      <c r="A384" s="45"/>
      <c r="B384" s="45"/>
      <c r="C384" s="45"/>
      <c r="D384" s="45"/>
      <c r="E384" s="45"/>
      <c r="F384" s="45"/>
      <c r="G384" s="66"/>
      <c r="H384" s="66"/>
      <c r="I384" s="45"/>
      <c r="J384" s="119"/>
    </row>
    <row r="385" spans="1:10" ht="20.100000000000001" customHeight="1">
      <c r="A385" s="45"/>
      <c r="B385" s="45"/>
      <c r="C385" s="45"/>
      <c r="D385" s="45"/>
      <c r="E385" s="45"/>
      <c r="F385" s="45"/>
      <c r="G385" s="66"/>
      <c r="H385" s="66"/>
      <c r="I385" s="45"/>
      <c r="J385" s="119"/>
    </row>
    <row r="386" spans="1:10" ht="20.100000000000001" customHeight="1">
      <c r="A386" s="45"/>
      <c r="B386" s="45"/>
      <c r="C386" s="45"/>
      <c r="D386" s="45"/>
      <c r="E386" s="45"/>
      <c r="F386" s="45"/>
      <c r="G386" s="66"/>
      <c r="H386" s="66"/>
      <c r="I386" s="45"/>
      <c r="J386" s="119"/>
    </row>
    <row r="387" spans="1:10" ht="20.100000000000001" customHeight="1">
      <c r="A387" s="45"/>
      <c r="B387" s="45"/>
      <c r="C387" s="45"/>
      <c r="D387" s="45"/>
      <c r="E387" s="45"/>
      <c r="F387" s="45"/>
      <c r="G387" s="66"/>
      <c r="H387" s="66"/>
      <c r="I387" s="45"/>
      <c r="J387" s="119"/>
    </row>
    <row r="388" spans="1:10" ht="20.100000000000001" customHeight="1">
      <c r="A388" s="45"/>
      <c r="B388" s="45"/>
      <c r="C388" s="45"/>
      <c r="D388" s="45"/>
      <c r="E388" s="45"/>
      <c r="F388" s="45"/>
      <c r="G388" s="66"/>
      <c r="H388" s="66"/>
      <c r="I388" s="45"/>
      <c r="J388" s="119"/>
    </row>
    <row r="389" spans="1:10" ht="20.100000000000001" customHeight="1">
      <c r="A389" s="45"/>
      <c r="B389" s="45"/>
      <c r="C389" s="45"/>
      <c r="D389" s="45"/>
      <c r="E389" s="45"/>
      <c r="F389" s="45"/>
      <c r="G389" s="66"/>
      <c r="H389" s="66"/>
      <c r="I389" s="45"/>
      <c r="J389" s="119"/>
    </row>
    <row r="390" spans="1:10" ht="20.100000000000001" customHeight="1">
      <c r="A390" s="45"/>
      <c r="B390" s="45"/>
      <c r="C390" s="45"/>
      <c r="D390" s="45"/>
      <c r="E390" s="45"/>
      <c r="F390" s="45"/>
      <c r="G390" s="66"/>
      <c r="H390" s="66"/>
      <c r="I390" s="45"/>
      <c r="J390" s="119"/>
    </row>
    <row r="391" spans="1:10" ht="20.100000000000001" customHeight="1">
      <c r="A391" s="45"/>
      <c r="B391" s="45"/>
      <c r="C391" s="45"/>
      <c r="D391" s="45"/>
      <c r="E391" s="45"/>
      <c r="F391" s="45"/>
      <c r="G391" s="66"/>
      <c r="H391" s="66"/>
      <c r="I391" s="45"/>
      <c r="J391" s="119"/>
    </row>
    <row r="392" spans="1:10" ht="20.100000000000001" customHeight="1">
      <c r="A392" s="45"/>
      <c r="B392" s="45"/>
      <c r="C392" s="45"/>
      <c r="D392" s="45"/>
      <c r="E392" s="45"/>
      <c r="F392" s="45"/>
      <c r="G392" s="66"/>
      <c r="H392" s="66"/>
      <c r="I392" s="45"/>
      <c r="J392" s="119"/>
    </row>
    <row r="393" spans="1:10" ht="20.100000000000001" customHeight="1">
      <c r="A393" s="45"/>
      <c r="B393" s="45"/>
      <c r="C393" s="45"/>
      <c r="D393" s="45"/>
      <c r="E393" s="45"/>
      <c r="F393" s="45"/>
      <c r="G393" s="66"/>
      <c r="H393" s="66"/>
      <c r="I393" s="45"/>
      <c r="J393" s="119"/>
    </row>
    <row r="394" spans="1:10" ht="20.100000000000001" customHeight="1">
      <c r="A394" s="45"/>
      <c r="B394" s="45"/>
      <c r="C394" s="45"/>
      <c r="D394" s="45"/>
      <c r="E394" s="45"/>
      <c r="F394" s="45"/>
      <c r="G394" s="66"/>
      <c r="H394" s="66"/>
      <c r="I394" s="45"/>
      <c r="J394" s="119"/>
    </row>
    <row r="395" spans="1:10" ht="20.100000000000001" customHeight="1">
      <c r="A395" s="45"/>
      <c r="B395" s="45"/>
      <c r="C395" s="45"/>
      <c r="D395" s="45"/>
      <c r="E395" s="45"/>
      <c r="F395" s="45"/>
      <c r="G395" s="66"/>
      <c r="H395" s="66"/>
      <c r="I395" s="45"/>
      <c r="J395" s="119"/>
    </row>
    <row r="396" spans="1:10" ht="20.100000000000001" customHeight="1">
      <c r="A396" s="45"/>
      <c r="B396" s="45"/>
      <c r="C396" s="45"/>
      <c r="D396" s="45"/>
      <c r="E396" s="45"/>
      <c r="F396" s="45"/>
      <c r="G396" s="66"/>
      <c r="H396" s="66"/>
      <c r="I396" s="45"/>
      <c r="J396" s="119"/>
    </row>
    <row r="397" spans="1:10" ht="20.100000000000001" customHeight="1">
      <c r="A397" s="45"/>
      <c r="B397" s="45"/>
      <c r="C397" s="45"/>
      <c r="D397" s="45"/>
      <c r="E397" s="45"/>
      <c r="F397" s="45"/>
      <c r="G397" s="66"/>
      <c r="H397" s="66"/>
      <c r="I397" s="45"/>
      <c r="J397" s="119"/>
    </row>
    <row r="398" spans="1:10" ht="20.100000000000001" customHeight="1">
      <c r="A398" s="45"/>
      <c r="B398" s="45"/>
      <c r="C398" s="45"/>
      <c r="D398" s="45"/>
      <c r="E398" s="45"/>
      <c r="F398" s="45"/>
      <c r="G398" s="66"/>
      <c r="H398" s="66"/>
      <c r="I398" s="45"/>
      <c r="J398" s="119"/>
    </row>
    <row r="399" spans="1:10" ht="20.100000000000001" customHeight="1">
      <c r="A399" s="45"/>
      <c r="B399" s="45"/>
      <c r="C399" s="45"/>
      <c r="D399" s="45"/>
      <c r="E399" s="45"/>
      <c r="F399" s="45"/>
      <c r="G399" s="66"/>
      <c r="H399" s="66"/>
      <c r="I399" s="45"/>
      <c r="J399" s="119"/>
    </row>
    <row r="400" spans="1:10" ht="20.100000000000001" customHeight="1">
      <c r="A400" s="45"/>
      <c r="B400" s="45"/>
      <c r="C400" s="45"/>
      <c r="D400" s="45"/>
      <c r="E400" s="45"/>
      <c r="F400" s="45"/>
      <c r="G400" s="66"/>
      <c r="H400" s="66"/>
      <c r="I400" s="45"/>
      <c r="J400" s="119"/>
    </row>
    <row r="401" spans="1:10" ht="20.100000000000001" customHeight="1">
      <c r="A401" s="45"/>
      <c r="B401" s="45"/>
      <c r="C401" s="45"/>
      <c r="D401" s="45"/>
      <c r="E401" s="45"/>
      <c r="F401" s="45"/>
      <c r="G401" s="66"/>
      <c r="H401" s="66"/>
      <c r="I401" s="45"/>
      <c r="J401" s="119"/>
    </row>
    <row r="402" spans="1:10" ht="20.100000000000001" customHeight="1">
      <c r="A402" s="45"/>
      <c r="B402" s="45"/>
      <c r="C402" s="45"/>
      <c r="D402" s="45"/>
      <c r="E402" s="45"/>
      <c r="F402" s="45"/>
      <c r="G402" s="66"/>
      <c r="H402" s="66"/>
      <c r="I402" s="45"/>
      <c r="J402" s="119"/>
    </row>
    <row r="403" spans="1:10" ht="20.100000000000001" customHeight="1">
      <c r="A403" s="45"/>
      <c r="B403" s="45"/>
      <c r="C403" s="45"/>
      <c r="D403" s="45"/>
      <c r="E403" s="45"/>
      <c r="F403" s="45"/>
      <c r="G403" s="66"/>
      <c r="H403" s="66"/>
      <c r="I403" s="45"/>
      <c r="J403" s="119"/>
    </row>
    <row r="404" spans="1:10" ht="20.100000000000001" customHeight="1">
      <c r="A404" s="45"/>
      <c r="B404" s="45"/>
      <c r="C404" s="45"/>
      <c r="D404" s="45"/>
      <c r="E404" s="45"/>
      <c r="F404" s="45"/>
      <c r="G404" s="66"/>
      <c r="H404" s="66"/>
      <c r="I404" s="45"/>
      <c r="J404" s="119"/>
    </row>
    <row r="405" spans="1:10" ht="20.100000000000001" customHeight="1">
      <c r="A405" s="45"/>
      <c r="B405" s="45"/>
      <c r="C405" s="45"/>
      <c r="D405" s="45"/>
      <c r="E405" s="45"/>
      <c r="F405" s="45"/>
      <c r="G405" s="66"/>
      <c r="H405" s="66"/>
      <c r="I405" s="45"/>
      <c r="J405" s="119"/>
    </row>
    <row r="406" spans="1:10" ht="20.100000000000001" customHeight="1">
      <c r="A406" s="45"/>
      <c r="B406" s="45"/>
      <c r="C406" s="45"/>
      <c r="D406" s="45"/>
      <c r="E406" s="45"/>
      <c r="F406" s="45"/>
      <c r="G406" s="66"/>
      <c r="H406" s="66"/>
      <c r="I406" s="45"/>
      <c r="J406" s="119"/>
    </row>
    <row r="407" spans="1:10" ht="20.100000000000001" customHeight="1">
      <c r="A407" s="45"/>
      <c r="B407" s="45"/>
      <c r="C407" s="45"/>
      <c r="D407" s="45"/>
      <c r="E407" s="45"/>
      <c r="F407" s="45"/>
      <c r="G407" s="66"/>
      <c r="H407" s="66"/>
      <c r="I407" s="45"/>
      <c r="J407" s="119"/>
    </row>
    <row r="408" spans="1:10" ht="20.100000000000001" customHeight="1">
      <c r="A408" s="45"/>
      <c r="B408" s="45"/>
      <c r="C408" s="45"/>
      <c r="D408" s="45"/>
      <c r="E408" s="45"/>
      <c r="F408" s="45"/>
      <c r="G408" s="66"/>
      <c r="H408" s="66"/>
      <c r="I408" s="45"/>
      <c r="J408" s="119"/>
    </row>
    <row r="409" spans="1:10" ht="20.100000000000001" customHeight="1">
      <c r="A409" s="45"/>
      <c r="B409" s="45"/>
      <c r="C409" s="45"/>
      <c r="D409" s="45"/>
      <c r="E409" s="45"/>
      <c r="F409" s="45"/>
      <c r="G409" s="66"/>
      <c r="H409" s="66"/>
      <c r="I409" s="45"/>
      <c r="J409" s="119"/>
    </row>
    <row r="410" spans="1:10" ht="20.100000000000001" customHeight="1">
      <c r="A410" s="45"/>
      <c r="B410" s="45"/>
      <c r="C410" s="45"/>
      <c r="D410" s="45"/>
      <c r="E410" s="45"/>
      <c r="F410" s="45"/>
      <c r="G410" s="66"/>
      <c r="H410" s="66"/>
      <c r="I410" s="45"/>
      <c r="J410" s="119"/>
    </row>
    <row r="411" spans="1:10" ht="20.100000000000001" customHeight="1">
      <c r="A411" s="45"/>
      <c r="B411" s="45"/>
      <c r="C411" s="45"/>
      <c r="D411" s="45"/>
      <c r="E411" s="45"/>
      <c r="F411" s="45"/>
      <c r="G411" s="66"/>
      <c r="H411" s="66"/>
      <c r="I411" s="45"/>
      <c r="J411" s="119"/>
    </row>
    <row r="412" spans="1:10" ht="20.100000000000001" customHeight="1">
      <c r="A412" s="45"/>
      <c r="B412" s="45"/>
      <c r="C412" s="45"/>
      <c r="D412" s="45"/>
      <c r="E412" s="45"/>
      <c r="F412" s="45"/>
      <c r="G412" s="66"/>
      <c r="H412" s="66"/>
      <c r="I412" s="45"/>
      <c r="J412" s="119"/>
    </row>
    <row r="413" spans="1:10" ht="20.100000000000001" customHeight="1">
      <c r="A413" s="45"/>
      <c r="B413" s="45"/>
      <c r="C413" s="45"/>
      <c r="D413" s="45"/>
      <c r="E413" s="45"/>
      <c r="F413" s="45"/>
      <c r="G413" s="66"/>
      <c r="H413" s="66"/>
      <c r="I413" s="45"/>
      <c r="J413" s="119"/>
    </row>
    <row r="414" spans="1:10" ht="20.100000000000001" customHeight="1">
      <c r="A414" s="45"/>
      <c r="B414" s="45"/>
      <c r="C414" s="45"/>
      <c r="D414" s="45"/>
      <c r="E414" s="45"/>
      <c r="F414" s="45"/>
      <c r="G414" s="66"/>
      <c r="H414" s="66"/>
      <c r="I414" s="45"/>
      <c r="J414" s="119"/>
    </row>
    <row r="415" spans="1:10" ht="20.100000000000001" customHeight="1">
      <c r="A415" s="45"/>
      <c r="B415" s="45"/>
      <c r="C415" s="45"/>
      <c r="D415" s="45"/>
      <c r="E415" s="45"/>
      <c r="F415" s="45"/>
      <c r="G415" s="66"/>
      <c r="H415" s="66"/>
      <c r="I415" s="45"/>
      <c r="J415" s="119"/>
    </row>
    <row r="416" spans="1:10" ht="20.100000000000001" customHeight="1">
      <c r="A416" s="45"/>
      <c r="B416" s="45"/>
      <c r="C416" s="45"/>
      <c r="D416" s="45"/>
      <c r="E416" s="45"/>
      <c r="F416" s="45"/>
      <c r="G416" s="66"/>
      <c r="H416" s="66"/>
      <c r="I416" s="45"/>
      <c r="J416" s="119"/>
    </row>
    <row r="417" spans="1:10" ht="20.100000000000001" customHeight="1">
      <c r="A417" s="45"/>
      <c r="B417" s="45"/>
      <c r="C417" s="45"/>
      <c r="D417" s="45"/>
      <c r="E417" s="45"/>
      <c r="F417" s="45"/>
      <c r="G417" s="66"/>
      <c r="H417" s="66"/>
      <c r="I417" s="45"/>
      <c r="J417" s="119"/>
    </row>
    <row r="418" spans="1:10" ht="20.100000000000001" customHeight="1">
      <c r="A418" s="45"/>
      <c r="B418" s="45"/>
      <c r="C418" s="45"/>
      <c r="D418" s="45"/>
      <c r="E418" s="45"/>
      <c r="F418" s="45"/>
      <c r="G418" s="66"/>
      <c r="H418" s="66"/>
      <c r="I418" s="45"/>
      <c r="J418" s="119"/>
    </row>
    <row r="419" spans="1:10" ht="20.100000000000001" customHeight="1">
      <c r="A419" s="45"/>
      <c r="B419" s="45"/>
      <c r="C419" s="45"/>
      <c r="D419" s="45"/>
      <c r="E419" s="45"/>
      <c r="F419" s="45"/>
      <c r="G419" s="66"/>
      <c r="H419" s="66"/>
      <c r="I419" s="45"/>
      <c r="J419" s="119"/>
    </row>
    <row r="420" spans="1:10" ht="20.100000000000001" customHeight="1">
      <c r="A420" s="45"/>
      <c r="B420" s="45"/>
      <c r="C420" s="45"/>
      <c r="D420" s="45"/>
      <c r="E420" s="45"/>
      <c r="F420" s="45"/>
      <c r="G420" s="66"/>
      <c r="H420" s="66"/>
      <c r="I420" s="45"/>
      <c r="J420" s="119"/>
    </row>
    <row r="421" spans="1:10" ht="20.100000000000001" customHeight="1">
      <c r="A421" s="45"/>
      <c r="B421" s="45"/>
      <c r="C421" s="45"/>
      <c r="D421" s="45"/>
      <c r="E421" s="45"/>
      <c r="F421" s="45"/>
      <c r="G421" s="66"/>
      <c r="H421" s="66"/>
      <c r="I421" s="45"/>
      <c r="J421" s="119"/>
    </row>
    <row r="422" spans="1:10" ht="20.100000000000001" customHeight="1">
      <c r="A422" s="45"/>
      <c r="B422" s="45"/>
      <c r="C422" s="45"/>
      <c r="D422" s="45"/>
      <c r="E422" s="45"/>
      <c r="F422" s="45"/>
      <c r="G422" s="66"/>
      <c r="H422" s="66"/>
      <c r="I422" s="45"/>
      <c r="J422" s="119"/>
    </row>
    <row r="423" spans="1:10" ht="20.100000000000001" customHeight="1">
      <c r="A423" s="45"/>
      <c r="B423" s="45"/>
      <c r="C423" s="45"/>
      <c r="D423" s="45"/>
      <c r="E423" s="45"/>
      <c r="F423" s="45"/>
      <c r="G423" s="66"/>
      <c r="H423" s="66"/>
      <c r="I423" s="45"/>
      <c r="J423" s="119"/>
    </row>
    <row r="424" spans="1:10" ht="20.100000000000001" customHeight="1">
      <c r="A424" s="45"/>
      <c r="B424" s="45"/>
      <c r="C424" s="45"/>
      <c r="D424" s="45"/>
      <c r="E424" s="45"/>
      <c r="F424" s="45"/>
      <c r="G424" s="66"/>
      <c r="H424" s="66"/>
      <c r="I424" s="45"/>
      <c r="J424" s="119"/>
    </row>
    <row r="425" spans="1:10" ht="20.100000000000001" customHeight="1">
      <c r="A425" s="45"/>
      <c r="B425" s="45"/>
      <c r="C425" s="45"/>
      <c r="D425" s="45"/>
      <c r="E425" s="45"/>
      <c r="F425" s="45"/>
      <c r="G425" s="66"/>
      <c r="H425" s="66"/>
      <c r="I425" s="45"/>
      <c r="J425" s="119"/>
    </row>
    <row r="426" spans="1:10" ht="20.100000000000001" customHeight="1">
      <c r="A426" s="45"/>
      <c r="B426" s="45"/>
      <c r="C426" s="45"/>
      <c r="D426" s="45"/>
      <c r="E426" s="45"/>
      <c r="F426" s="45"/>
      <c r="G426" s="66"/>
      <c r="H426" s="66"/>
      <c r="I426" s="45"/>
      <c r="J426" s="119"/>
    </row>
    <row r="427" spans="1:10" ht="20.100000000000001" customHeight="1">
      <c r="A427" s="45"/>
      <c r="B427" s="45"/>
      <c r="C427" s="45"/>
      <c r="D427" s="45"/>
      <c r="E427" s="45"/>
      <c r="F427" s="45"/>
      <c r="G427" s="66"/>
      <c r="H427" s="66"/>
      <c r="I427" s="45"/>
      <c r="J427" s="119"/>
    </row>
    <row r="428" spans="1:10" ht="20.100000000000001" customHeight="1">
      <c r="A428" s="45"/>
      <c r="B428" s="45"/>
      <c r="C428" s="45"/>
      <c r="D428" s="45"/>
      <c r="E428" s="45"/>
      <c r="F428" s="45"/>
      <c r="G428" s="66"/>
      <c r="H428" s="66"/>
      <c r="I428" s="45"/>
      <c r="J428" s="119"/>
    </row>
    <row r="429" spans="1:10" ht="20.100000000000001" customHeight="1">
      <c r="A429" s="45"/>
      <c r="B429" s="45"/>
      <c r="C429" s="45"/>
      <c r="D429" s="45"/>
      <c r="E429" s="45"/>
      <c r="F429" s="45"/>
      <c r="G429" s="66"/>
      <c r="H429" s="66"/>
      <c r="I429" s="45"/>
      <c r="J429" s="119"/>
    </row>
    <row r="430" spans="1:10" ht="20.100000000000001" customHeight="1">
      <c r="A430" s="45"/>
      <c r="B430" s="45"/>
      <c r="C430" s="45"/>
      <c r="D430" s="45"/>
      <c r="E430" s="45"/>
      <c r="F430" s="45"/>
      <c r="G430" s="66"/>
      <c r="H430" s="66"/>
      <c r="I430" s="45"/>
      <c r="J430" s="119"/>
    </row>
    <row r="431" spans="1:10" ht="20.100000000000001" customHeight="1">
      <c r="A431" s="45"/>
      <c r="B431" s="45"/>
      <c r="C431" s="45"/>
      <c r="D431" s="45"/>
      <c r="E431" s="45"/>
      <c r="F431" s="45"/>
      <c r="G431" s="66"/>
      <c r="H431" s="66"/>
      <c r="I431" s="45"/>
      <c r="J431" s="119"/>
    </row>
    <row r="432" spans="1:10" ht="20.100000000000001" customHeight="1">
      <c r="A432" s="45"/>
      <c r="B432" s="45"/>
      <c r="C432" s="45"/>
      <c r="D432" s="45"/>
      <c r="E432" s="45"/>
      <c r="F432" s="45"/>
      <c r="G432" s="66"/>
      <c r="H432" s="66"/>
      <c r="I432" s="45"/>
      <c r="J432" s="119"/>
    </row>
    <row r="433" spans="1:10" ht="20.100000000000001" customHeight="1">
      <c r="A433" s="45"/>
      <c r="B433" s="45"/>
      <c r="C433" s="45"/>
      <c r="D433" s="45"/>
      <c r="E433" s="45"/>
      <c r="F433" s="45"/>
      <c r="G433" s="66"/>
      <c r="H433" s="66"/>
      <c r="I433" s="45"/>
      <c r="J433" s="119"/>
    </row>
    <row r="434" spans="1:10" ht="20.100000000000001" customHeight="1">
      <c r="A434" s="45"/>
      <c r="B434" s="45"/>
      <c r="C434" s="45"/>
      <c r="D434" s="45"/>
      <c r="E434" s="45"/>
      <c r="F434" s="45"/>
      <c r="G434" s="66"/>
      <c r="H434" s="66"/>
      <c r="I434" s="45"/>
      <c r="J434" s="119"/>
    </row>
    <row r="435" spans="1:10" ht="20.100000000000001" customHeight="1">
      <c r="A435" s="45"/>
      <c r="B435" s="45"/>
      <c r="C435" s="45"/>
      <c r="D435" s="45"/>
      <c r="E435" s="45"/>
      <c r="F435" s="45"/>
      <c r="G435" s="66"/>
      <c r="H435" s="66"/>
      <c r="I435" s="45"/>
      <c r="J435" s="119"/>
    </row>
    <row r="436" spans="1:10" ht="20.100000000000001" customHeight="1">
      <c r="A436" s="45"/>
      <c r="B436" s="45"/>
      <c r="C436" s="45"/>
      <c r="D436" s="45"/>
      <c r="E436" s="45"/>
      <c r="F436" s="45"/>
      <c r="G436" s="66"/>
      <c r="H436" s="66"/>
      <c r="I436" s="45"/>
      <c r="J436" s="119"/>
    </row>
    <row r="437" spans="1:10" ht="20.100000000000001" customHeight="1">
      <c r="A437" s="45"/>
      <c r="B437" s="45"/>
      <c r="C437" s="45"/>
      <c r="D437" s="45"/>
      <c r="E437" s="45"/>
      <c r="F437" s="45"/>
      <c r="G437" s="66"/>
      <c r="H437" s="66"/>
      <c r="I437" s="45"/>
      <c r="J437" s="119"/>
    </row>
    <row r="438" spans="1:10" ht="20.100000000000001" customHeight="1">
      <c r="A438" s="45"/>
      <c r="B438" s="45"/>
      <c r="C438" s="45"/>
      <c r="D438" s="45"/>
      <c r="E438" s="45"/>
      <c r="F438" s="45"/>
      <c r="G438" s="66"/>
      <c r="H438" s="66"/>
      <c r="I438" s="45"/>
      <c r="J438" s="119"/>
    </row>
    <row r="439" spans="1:10" ht="20.100000000000001" customHeight="1">
      <c r="A439" s="45"/>
      <c r="B439" s="45"/>
      <c r="C439" s="45"/>
      <c r="D439" s="45"/>
      <c r="E439" s="45"/>
      <c r="F439" s="45"/>
      <c r="G439" s="66"/>
      <c r="H439" s="66"/>
      <c r="I439" s="45"/>
      <c r="J439" s="119"/>
    </row>
    <row r="440" spans="1:10" ht="20.100000000000001" customHeight="1">
      <c r="A440" s="45"/>
      <c r="B440" s="45"/>
      <c r="C440" s="45"/>
      <c r="D440" s="45"/>
      <c r="E440" s="45"/>
      <c r="F440" s="45"/>
      <c r="G440" s="66"/>
      <c r="H440" s="66"/>
      <c r="I440" s="45"/>
      <c r="J440" s="119"/>
    </row>
    <row r="441" spans="1:10" ht="20.100000000000001" customHeight="1">
      <c r="A441" s="45"/>
      <c r="B441" s="45"/>
      <c r="C441" s="45"/>
      <c r="D441" s="45"/>
      <c r="E441" s="45"/>
      <c r="F441" s="45"/>
      <c r="G441" s="66"/>
      <c r="H441" s="66"/>
      <c r="I441" s="45"/>
      <c r="J441" s="119"/>
    </row>
    <row r="442" spans="1:10" ht="20.100000000000001" customHeight="1">
      <c r="A442" s="45"/>
      <c r="B442" s="45"/>
      <c r="C442" s="45"/>
      <c r="D442" s="45"/>
      <c r="E442" s="45"/>
      <c r="F442" s="45"/>
      <c r="G442" s="66"/>
      <c r="H442" s="66"/>
      <c r="I442" s="45"/>
      <c r="J442" s="119"/>
    </row>
    <row r="443" spans="1:10" ht="20.100000000000001" customHeight="1">
      <c r="A443" s="45"/>
      <c r="B443" s="45"/>
      <c r="C443" s="45"/>
      <c r="D443" s="45"/>
      <c r="E443" s="45"/>
      <c r="F443" s="45"/>
      <c r="G443" s="66"/>
      <c r="H443" s="66"/>
      <c r="I443" s="45"/>
      <c r="J443" s="119"/>
    </row>
    <row r="444" spans="1:10" ht="20.100000000000001" customHeight="1">
      <c r="A444" s="45"/>
      <c r="B444" s="45"/>
      <c r="C444" s="45"/>
      <c r="D444" s="45"/>
      <c r="E444" s="45"/>
      <c r="F444" s="45"/>
      <c r="G444" s="66"/>
      <c r="H444" s="66"/>
      <c r="I444" s="45"/>
      <c r="J444" s="119"/>
    </row>
    <row r="445" spans="1:10" ht="20.100000000000001" customHeight="1">
      <c r="A445" s="45"/>
      <c r="B445" s="45"/>
      <c r="C445" s="45"/>
      <c r="D445" s="45"/>
      <c r="E445" s="45"/>
      <c r="F445" s="45"/>
      <c r="G445" s="66"/>
      <c r="H445" s="66"/>
      <c r="I445" s="45"/>
      <c r="J445" s="119"/>
    </row>
    <row r="446" spans="1:10" ht="20.100000000000001" customHeight="1">
      <c r="A446" s="45"/>
      <c r="B446" s="45"/>
      <c r="C446" s="45"/>
      <c r="D446" s="45"/>
      <c r="E446" s="45"/>
      <c r="F446" s="45"/>
      <c r="G446" s="66"/>
      <c r="H446" s="66"/>
      <c r="I446" s="45"/>
      <c r="J446" s="119"/>
    </row>
    <row r="447" spans="1:10" ht="20.100000000000001" customHeight="1">
      <c r="A447" s="45"/>
      <c r="B447" s="45"/>
      <c r="C447" s="45"/>
      <c r="D447" s="45"/>
      <c r="E447" s="45"/>
      <c r="F447" s="45"/>
      <c r="G447" s="66"/>
      <c r="H447" s="66"/>
      <c r="I447" s="45"/>
      <c r="J447" s="119"/>
    </row>
    <row r="448" spans="1:10" ht="20.100000000000001" customHeight="1">
      <c r="A448" s="45"/>
      <c r="B448" s="45"/>
      <c r="C448" s="45"/>
      <c r="D448" s="45"/>
      <c r="E448" s="45"/>
      <c r="F448" s="45"/>
      <c r="G448" s="66"/>
      <c r="H448" s="66"/>
      <c r="I448" s="45"/>
      <c r="J448" s="119"/>
    </row>
    <row r="449" spans="1:10" ht="20.100000000000001" customHeight="1">
      <c r="A449" s="45"/>
      <c r="B449" s="45"/>
      <c r="C449" s="45"/>
      <c r="D449" s="45"/>
      <c r="E449" s="45"/>
      <c r="F449" s="45"/>
      <c r="G449" s="66"/>
      <c r="H449" s="66"/>
      <c r="I449" s="45"/>
      <c r="J449" s="119"/>
    </row>
    <row r="450" spans="1:10" ht="20.100000000000001" customHeight="1">
      <c r="A450" s="45"/>
      <c r="B450" s="45"/>
      <c r="C450" s="45"/>
      <c r="D450" s="45"/>
      <c r="E450" s="45"/>
      <c r="F450" s="45"/>
      <c r="G450" s="66"/>
      <c r="H450" s="66"/>
      <c r="I450" s="45"/>
      <c r="J450" s="119"/>
    </row>
    <row r="451" spans="1:10" ht="20.100000000000001" customHeight="1">
      <c r="A451" s="45"/>
      <c r="B451" s="45"/>
      <c r="C451" s="45"/>
      <c r="D451" s="45"/>
      <c r="E451" s="45"/>
      <c r="F451" s="45"/>
      <c r="G451" s="66"/>
      <c r="H451" s="66"/>
      <c r="I451" s="45"/>
      <c r="J451" s="119"/>
    </row>
    <row r="452" spans="1:10" ht="20.100000000000001" customHeight="1">
      <c r="A452" s="45"/>
      <c r="B452" s="45"/>
      <c r="C452" s="45"/>
      <c r="D452" s="45"/>
      <c r="E452" s="45"/>
      <c r="F452" s="45"/>
      <c r="G452" s="66"/>
      <c r="H452" s="66"/>
      <c r="I452" s="45"/>
      <c r="J452" s="119"/>
    </row>
    <row r="453" spans="1:10" ht="20.100000000000001" customHeight="1">
      <c r="A453" s="45"/>
      <c r="B453" s="45"/>
      <c r="C453" s="45"/>
      <c r="D453" s="45"/>
      <c r="E453" s="45"/>
      <c r="F453" s="45"/>
      <c r="G453" s="66"/>
      <c r="H453" s="66"/>
      <c r="I453" s="45"/>
      <c r="J453" s="119"/>
    </row>
    <row r="454" spans="1:10" ht="20.100000000000001" customHeight="1">
      <c r="A454" s="45"/>
      <c r="B454" s="45"/>
      <c r="C454" s="45"/>
      <c r="D454" s="45"/>
      <c r="E454" s="45"/>
      <c r="F454" s="45"/>
      <c r="G454" s="66"/>
      <c r="H454" s="66"/>
      <c r="I454" s="45"/>
      <c r="J454" s="119"/>
    </row>
    <row r="455" spans="1:10" ht="20.100000000000001" customHeight="1">
      <c r="A455" s="45"/>
      <c r="B455" s="45"/>
      <c r="C455" s="45"/>
      <c r="D455" s="45"/>
      <c r="E455" s="45"/>
      <c r="F455" s="45"/>
      <c r="G455" s="66"/>
      <c r="H455" s="66"/>
      <c r="I455" s="45"/>
      <c r="J455" s="119"/>
    </row>
    <row r="456" spans="1:10" ht="20.100000000000001" customHeight="1">
      <c r="A456" s="45"/>
      <c r="B456" s="45"/>
      <c r="C456" s="45"/>
      <c r="D456" s="45"/>
      <c r="E456" s="45"/>
      <c r="F456" s="45"/>
      <c r="G456" s="66"/>
      <c r="H456" s="66"/>
      <c r="I456" s="45"/>
      <c r="J456" s="119"/>
    </row>
    <row r="457" spans="1:10" ht="20.100000000000001" customHeight="1">
      <c r="A457" s="45"/>
      <c r="B457" s="45"/>
      <c r="C457" s="45"/>
      <c r="D457" s="45"/>
      <c r="E457" s="45"/>
      <c r="F457" s="45"/>
      <c r="G457" s="66"/>
      <c r="H457" s="66"/>
      <c r="I457" s="45"/>
      <c r="J457" s="119"/>
    </row>
    <row r="458" spans="1:10" ht="20.100000000000001" customHeight="1">
      <c r="A458" s="45"/>
      <c r="B458" s="45"/>
      <c r="C458" s="45"/>
      <c r="D458" s="45"/>
      <c r="E458" s="45"/>
      <c r="F458" s="45"/>
      <c r="G458" s="66"/>
      <c r="H458" s="66"/>
      <c r="I458" s="45"/>
      <c r="J458" s="119"/>
    </row>
    <row r="459" spans="1:10" ht="20.100000000000001" customHeight="1">
      <c r="A459" s="45"/>
      <c r="B459" s="45"/>
      <c r="C459" s="45"/>
      <c r="D459" s="45"/>
      <c r="E459" s="45"/>
      <c r="F459" s="45"/>
      <c r="G459" s="66"/>
      <c r="H459" s="66"/>
      <c r="I459" s="45"/>
      <c r="J459" s="119"/>
    </row>
    <row r="460" spans="1:10" ht="20.100000000000001" customHeight="1">
      <c r="A460" s="45"/>
      <c r="B460" s="45"/>
      <c r="C460" s="45"/>
      <c r="D460" s="45"/>
      <c r="E460" s="45"/>
      <c r="F460" s="45"/>
      <c r="G460" s="66"/>
      <c r="H460" s="66"/>
      <c r="I460" s="45"/>
      <c r="J460" s="119"/>
    </row>
    <row r="461" spans="1:10" ht="20.100000000000001" customHeight="1">
      <c r="A461" s="45"/>
      <c r="B461" s="45"/>
      <c r="C461" s="45"/>
      <c r="D461" s="45"/>
      <c r="E461" s="45"/>
      <c r="F461" s="45"/>
      <c r="G461" s="66"/>
      <c r="H461" s="66"/>
      <c r="I461" s="45"/>
      <c r="J461" s="119"/>
    </row>
    <row r="462" spans="1:10" ht="20.100000000000001" customHeight="1">
      <c r="A462" s="45"/>
      <c r="B462" s="45"/>
      <c r="C462" s="45"/>
      <c r="D462" s="45"/>
      <c r="E462" s="45"/>
      <c r="F462" s="45"/>
      <c r="G462" s="66"/>
      <c r="H462" s="66"/>
      <c r="I462" s="45"/>
      <c r="J462" s="119"/>
    </row>
    <row r="463" spans="1:10" ht="20.100000000000001" customHeight="1">
      <c r="A463" s="45"/>
      <c r="B463" s="45"/>
      <c r="C463" s="45"/>
      <c r="D463" s="45"/>
      <c r="E463" s="45"/>
      <c r="F463" s="45"/>
      <c r="G463" s="66"/>
      <c r="H463" s="66"/>
      <c r="I463" s="45"/>
      <c r="J463" s="119"/>
    </row>
    <row r="464" spans="1:10" ht="20.100000000000001" customHeight="1">
      <c r="A464" s="45"/>
      <c r="B464" s="45"/>
      <c r="C464" s="45"/>
      <c r="D464" s="45"/>
      <c r="E464" s="45"/>
      <c r="F464" s="45"/>
      <c r="G464" s="66"/>
      <c r="H464" s="66"/>
      <c r="I464" s="45"/>
      <c r="J464" s="119"/>
    </row>
    <row r="465" spans="1:10" ht="20.100000000000001" customHeight="1">
      <c r="A465" s="45"/>
      <c r="B465" s="45"/>
      <c r="C465" s="45"/>
      <c r="D465" s="45"/>
      <c r="E465" s="45"/>
      <c r="F465" s="45"/>
      <c r="G465" s="66"/>
      <c r="H465" s="66"/>
      <c r="I465" s="45"/>
      <c r="J465" s="119"/>
    </row>
    <row r="466" spans="1:10" ht="20.100000000000001" customHeight="1">
      <c r="A466" s="45"/>
      <c r="B466" s="45"/>
      <c r="C466" s="45"/>
      <c r="D466" s="45"/>
      <c r="E466" s="45"/>
      <c r="F466" s="45"/>
      <c r="G466" s="66"/>
      <c r="H466" s="66"/>
      <c r="I466" s="45"/>
      <c r="J466" s="119"/>
    </row>
    <row r="467" spans="1:10" ht="20.100000000000001" customHeight="1">
      <c r="A467" s="45"/>
      <c r="B467" s="45"/>
      <c r="C467" s="45"/>
      <c r="D467" s="45"/>
      <c r="E467" s="45"/>
      <c r="F467" s="45"/>
      <c r="G467" s="66"/>
      <c r="H467" s="66"/>
      <c r="I467" s="45"/>
      <c r="J467" s="119"/>
    </row>
    <row r="468" spans="1:10" ht="20.100000000000001" customHeight="1">
      <c r="A468" s="45"/>
      <c r="B468" s="45"/>
      <c r="C468" s="45"/>
      <c r="D468" s="45"/>
      <c r="E468" s="45"/>
      <c r="F468" s="45"/>
      <c r="G468" s="66"/>
      <c r="H468" s="66"/>
      <c r="I468" s="45"/>
      <c r="J468" s="119"/>
    </row>
    <row r="469" spans="1:10" ht="20.100000000000001" customHeight="1">
      <c r="A469" s="45"/>
      <c r="B469" s="45"/>
      <c r="C469" s="45"/>
      <c r="D469" s="45"/>
      <c r="E469" s="45"/>
      <c r="F469" s="45"/>
      <c r="G469" s="66"/>
      <c r="H469" s="66"/>
      <c r="I469" s="45"/>
      <c r="J469" s="119"/>
    </row>
    <row r="470" spans="1:10" ht="20.100000000000001" customHeight="1">
      <c r="A470" s="45"/>
      <c r="B470" s="45"/>
      <c r="C470" s="45"/>
      <c r="D470" s="45"/>
      <c r="E470" s="45"/>
      <c r="F470" s="45"/>
      <c r="G470" s="66"/>
      <c r="H470" s="66"/>
      <c r="I470" s="45"/>
      <c r="J470" s="119"/>
    </row>
    <row r="471" spans="1:10" ht="20.100000000000001" customHeight="1">
      <c r="A471" s="45"/>
      <c r="B471" s="45"/>
      <c r="C471" s="45"/>
      <c r="D471" s="45"/>
      <c r="E471" s="45"/>
      <c r="F471" s="45"/>
      <c r="G471" s="66"/>
      <c r="H471" s="66"/>
      <c r="I471" s="45"/>
      <c r="J471" s="119"/>
    </row>
    <row r="472" spans="1:10" ht="20.100000000000001" customHeight="1">
      <c r="A472" s="45"/>
      <c r="B472" s="45"/>
      <c r="C472" s="45"/>
      <c r="D472" s="45"/>
      <c r="E472" s="45"/>
      <c r="F472" s="45"/>
      <c r="G472" s="66"/>
      <c r="H472" s="66"/>
      <c r="I472" s="45"/>
      <c r="J472" s="119"/>
    </row>
    <row r="473" spans="1:10" ht="20.100000000000001" customHeight="1">
      <c r="A473" s="45"/>
      <c r="B473" s="45"/>
      <c r="C473" s="45"/>
      <c r="D473" s="45"/>
      <c r="E473" s="45"/>
      <c r="F473" s="45"/>
      <c r="G473" s="66"/>
      <c r="H473" s="66"/>
      <c r="I473" s="45"/>
      <c r="J473" s="119"/>
    </row>
    <row r="474" spans="1:10" ht="20.100000000000001" customHeight="1">
      <c r="A474" s="45"/>
      <c r="B474" s="45"/>
      <c r="C474" s="45"/>
      <c r="D474" s="45"/>
      <c r="E474" s="45"/>
      <c r="F474" s="45"/>
      <c r="G474" s="66"/>
      <c r="H474" s="66"/>
      <c r="I474" s="45"/>
      <c r="J474" s="119"/>
    </row>
    <row r="475" spans="1:10" ht="20.100000000000001" customHeight="1">
      <c r="A475" s="45"/>
      <c r="B475" s="45"/>
      <c r="C475" s="45"/>
      <c r="D475" s="45"/>
      <c r="E475" s="45"/>
      <c r="F475" s="45"/>
      <c r="G475" s="66"/>
      <c r="H475" s="66"/>
      <c r="I475" s="45"/>
      <c r="J475" s="119"/>
    </row>
    <row r="476" spans="1:10" ht="20.100000000000001" customHeight="1">
      <c r="A476" s="45"/>
      <c r="B476" s="45"/>
      <c r="C476" s="45"/>
      <c r="D476" s="45"/>
      <c r="E476" s="45"/>
      <c r="F476" s="45"/>
      <c r="G476" s="66"/>
      <c r="H476" s="66"/>
      <c r="I476" s="45"/>
      <c r="J476" s="119"/>
    </row>
    <row r="477" spans="1:10" ht="20.100000000000001" customHeight="1">
      <c r="A477" s="45"/>
      <c r="B477" s="45"/>
      <c r="C477" s="45"/>
      <c r="D477" s="45"/>
      <c r="E477" s="45"/>
      <c r="F477" s="45"/>
      <c r="G477" s="66"/>
      <c r="H477" s="66"/>
      <c r="I477" s="45"/>
      <c r="J477" s="119"/>
    </row>
    <row r="478" spans="1:10" ht="20.100000000000001" customHeight="1">
      <c r="A478" s="45"/>
      <c r="B478" s="45"/>
      <c r="C478" s="45"/>
      <c r="D478" s="45"/>
      <c r="E478" s="45"/>
      <c r="F478" s="45"/>
      <c r="G478" s="66"/>
      <c r="H478" s="66"/>
      <c r="I478" s="45"/>
      <c r="J478" s="119"/>
    </row>
    <row r="479" spans="1:10" ht="20.100000000000001" customHeight="1">
      <c r="A479" s="45"/>
      <c r="B479" s="45"/>
      <c r="C479" s="45"/>
      <c r="D479" s="45"/>
      <c r="E479" s="45"/>
      <c r="F479" s="45"/>
      <c r="G479" s="66"/>
      <c r="H479" s="66"/>
      <c r="I479" s="45"/>
      <c r="J479" s="119"/>
    </row>
    <row r="480" spans="1:10" ht="20.100000000000001" customHeight="1">
      <c r="A480" s="45"/>
      <c r="B480" s="45"/>
      <c r="C480" s="45"/>
      <c r="D480" s="45"/>
      <c r="E480" s="45"/>
      <c r="F480" s="45"/>
      <c r="G480" s="66"/>
      <c r="H480" s="66"/>
      <c r="I480" s="45"/>
      <c r="J480" s="119"/>
    </row>
    <row r="481" spans="1:10" ht="20.100000000000001" customHeight="1">
      <c r="A481" s="45"/>
      <c r="B481" s="45"/>
      <c r="C481" s="45"/>
      <c r="D481" s="45"/>
      <c r="E481" s="45"/>
      <c r="F481" s="45"/>
      <c r="G481" s="66"/>
      <c r="H481" s="66"/>
      <c r="I481" s="45"/>
      <c r="J481" s="119"/>
    </row>
    <row r="482" spans="1:10" ht="20.100000000000001" customHeight="1">
      <c r="A482" s="45"/>
      <c r="B482" s="45"/>
      <c r="C482" s="45"/>
      <c r="D482" s="45"/>
      <c r="E482" s="45"/>
      <c r="F482" s="45"/>
      <c r="G482" s="66"/>
      <c r="H482" s="66"/>
      <c r="I482" s="45"/>
      <c r="J482" s="119"/>
    </row>
    <row r="483" spans="1:10" ht="20.100000000000001" customHeight="1">
      <c r="A483" s="45"/>
      <c r="B483" s="45"/>
      <c r="C483" s="45"/>
      <c r="D483" s="45"/>
      <c r="E483" s="45"/>
      <c r="F483" s="45"/>
      <c r="G483" s="66"/>
      <c r="H483" s="66"/>
      <c r="I483" s="45"/>
      <c r="J483" s="119"/>
    </row>
    <row r="484" spans="1:10" ht="20.100000000000001" customHeight="1">
      <c r="A484" s="45"/>
      <c r="B484" s="45"/>
      <c r="C484" s="45"/>
      <c r="D484" s="45"/>
      <c r="E484" s="45"/>
      <c r="F484" s="45"/>
      <c r="G484" s="66"/>
      <c r="H484" s="66"/>
      <c r="I484" s="45"/>
      <c r="J484" s="119"/>
    </row>
    <row r="485" spans="1:10" ht="20.100000000000001" customHeight="1">
      <c r="A485" s="45"/>
      <c r="B485" s="45"/>
      <c r="C485" s="45"/>
      <c r="D485" s="45"/>
      <c r="E485" s="45"/>
      <c r="F485" s="45"/>
      <c r="G485" s="66"/>
      <c r="H485" s="66"/>
      <c r="I485" s="45"/>
      <c r="J485" s="119"/>
    </row>
    <row r="486" spans="1:10" ht="20.100000000000001" customHeight="1">
      <c r="A486" s="45"/>
      <c r="B486" s="45"/>
      <c r="C486" s="45"/>
      <c r="D486" s="45"/>
      <c r="E486" s="45"/>
      <c r="F486" s="45"/>
      <c r="G486" s="66"/>
      <c r="H486" s="66"/>
      <c r="I486" s="45"/>
      <c r="J486" s="119"/>
    </row>
    <row r="487" spans="1:10" ht="20.100000000000001" customHeight="1">
      <c r="A487" s="45"/>
      <c r="B487" s="45"/>
      <c r="C487" s="45"/>
      <c r="D487" s="45"/>
      <c r="E487" s="45"/>
      <c r="F487" s="45"/>
      <c r="G487" s="66"/>
      <c r="H487" s="66"/>
      <c r="I487" s="45"/>
      <c r="J487" s="119"/>
    </row>
    <row r="488" spans="1:10" ht="20.100000000000001" customHeight="1">
      <c r="A488" s="45"/>
      <c r="B488" s="45"/>
      <c r="C488" s="45"/>
      <c r="D488" s="45"/>
      <c r="E488" s="45"/>
      <c r="F488" s="45"/>
      <c r="G488" s="66"/>
      <c r="H488" s="66"/>
      <c r="I488" s="45"/>
      <c r="J488" s="119"/>
    </row>
    <row r="489" spans="1:10" ht="20.100000000000001" customHeight="1">
      <c r="A489" s="45"/>
      <c r="B489" s="45"/>
      <c r="C489" s="45"/>
      <c r="D489" s="45"/>
      <c r="E489" s="45"/>
      <c r="F489" s="45"/>
      <c r="G489" s="66"/>
      <c r="H489" s="66"/>
      <c r="I489" s="45"/>
      <c r="J489" s="119"/>
    </row>
    <row r="490" spans="1:10" ht="20.100000000000001" customHeight="1">
      <c r="A490" s="45"/>
      <c r="B490" s="45"/>
      <c r="C490" s="45"/>
      <c r="D490" s="45"/>
      <c r="E490" s="45"/>
      <c r="F490" s="45"/>
      <c r="G490" s="66"/>
      <c r="H490" s="66"/>
      <c r="I490" s="45"/>
      <c r="J490" s="119"/>
    </row>
    <row r="491" spans="1:10" ht="20.100000000000001" customHeight="1">
      <c r="A491" s="45"/>
      <c r="B491" s="45"/>
      <c r="C491" s="45"/>
      <c r="D491" s="45"/>
      <c r="E491" s="45"/>
      <c r="F491" s="45"/>
      <c r="G491" s="66"/>
      <c r="H491" s="66"/>
      <c r="I491" s="45"/>
      <c r="J491" s="119"/>
    </row>
    <row r="492" spans="1:10" ht="20.100000000000001" customHeight="1">
      <c r="A492" s="45"/>
      <c r="B492" s="45"/>
      <c r="C492" s="45"/>
      <c r="D492" s="45"/>
      <c r="E492" s="45"/>
      <c r="F492" s="45"/>
      <c r="G492" s="66"/>
      <c r="H492" s="66"/>
      <c r="I492" s="45"/>
      <c r="J492" s="119"/>
    </row>
    <row r="493" spans="1:10" ht="20.100000000000001" customHeight="1">
      <c r="A493" s="45"/>
      <c r="B493" s="45"/>
      <c r="C493" s="45"/>
      <c r="D493" s="45"/>
      <c r="E493" s="45"/>
      <c r="F493" s="45"/>
      <c r="G493" s="66"/>
      <c r="H493" s="66"/>
      <c r="I493" s="45"/>
      <c r="J493" s="119"/>
    </row>
    <row r="494" spans="1:10" ht="20.100000000000001" customHeight="1">
      <c r="A494" s="45"/>
      <c r="B494" s="45"/>
      <c r="C494" s="45"/>
      <c r="D494" s="45"/>
      <c r="E494" s="45"/>
      <c r="F494" s="45"/>
      <c r="G494" s="66"/>
      <c r="H494" s="66"/>
      <c r="I494" s="45"/>
      <c r="J494" s="119"/>
    </row>
    <row r="495" spans="1:10" ht="20.100000000000001" customHeight="1">
      <c r="A495" s="45"/>
      <c r="B495" s="45"/>
      <c r="C495" s="45"/>
      <c r="D495" s="45"/>
      <c r="E495" s="45"/>
      <c r="F495" s="45"/>
      <c r="G495" s="66"/>
      <c r="H495" s="66"/>
      <c r="I495" s="45"/>
      <c r="J495" s="119"/>
    </row>
    <row r="496" spans="1:10" ht="20.100000000000001" customHeight="1">
      <c r="A496" s="45"/>
      <c r="B496" s="45"/>
      <c r="C496" s="45"/>
      <c r="D496" s="45"/>
      <c r="E496" s="45"/>
      <c r="F496" s="45"/>
      <c r="G496" s="66"/>
      <c r="H496" s="66"/>
      <c r="I496" s="45"/>
      <c r="J496" s="119"/>
    </row>
    <row r="497" spans="1:10" ht="20.100000000000001" customHeight="1">
      <c r="A497" s="45"/>
      <c r="B497" s="45"/>
      <c r="C497" s="45"/>
      <c r="D497" s="45"/>
      <c r="E497" s="45"/>
      <c r="F497" s="45"/>
      <c r="G497" s="66"/>
      <c r="H497" s="66"/>
      <c r="I497" s="45"/>
      <c r="J497" s="119"/>
    </row>
    <row r="498" spans="1:10" ht="20.100000000000001" customHeight="1">
      <c r="A498" s="45"/>
      <c r="B498" s="45"/>
      <c r="C498" s="45"/>
      <c r="D498" s="45"/>
      <c r="E498" s="45"/>
      <c r="F498" s="45"/>
      <c r="G498" s="66"/>
      <c r="H498" s="66"/>
      <c r="I498" s="45"/>
      <c r="J498" s="119"/>
    </row>
    <row r="499" spans="1:10" ht="20.100000000000001" customHeight="1">
      <c r="A499" s="45"/>
      <c r="B499" s="45"/>
      <c r="C499" s="45"/>
      <c r="D499" s="45"/>
      <c r="E499" s="45"/>
      <c r="F499" s="45"/>
      <c r="G499" s="66"/>
      <c r="H499" s="66"/>
      <c r="I499" s="45"/>
      <c r="J499" s="119"/>
    </row>
    <row r="500" spans="1:10" ht="20.100000000000001" customHeight="1">
      <c r="A500" s="45"/>
      <c r="B500" s="45"/>
      <c r="C500" s="45"/>
      <c r="D500" s="45"/>
      <c r="E500" s="45"/>
      <c r="F500" s="45"/>
      <c r="G500" s="66"/>
      <c r="H500" s="66"/>
      <c r="I500" s="45"/>
      <c r="J500" s="119"/>
    </row>
    <row r="501" spans="1:10" ht="20.100000000000001" customHeight="1">
      <c r="A501" s="45"/>
      <c r="B501" s="45"/>
      <c r="C501" s="45"/>
      <c r="D501" s="45"/>
      <c r="E501" s="45"/>
      <c r="F501" s="45"/>
      <c r="G501" s="66"/>
      <c r="H501" s="66"/>
      <c r="I501" s="45"/>
      <c r="J501" s="119"/>
    </row>
    <row r="502" spans="1:10" ht="20.100000000000001" customHeight="1">
      <c r="A502" s="45"/>
      <c r="B502" s="45"/>
      <c r="C502" s="45"/>
      <c r="D502" s="45"/>
      <c r="E502" s="45"/>
      <c r="F502" s="45"/>
      <c r="G502" s="66"/>
      <c r="H502" s="66"/>
      <c r="I502" s="45"/>
      <c r="J502" s="119"/>
    </row>
    <row r="503" spans="1:10" ht="20.100000000000001" customHeight="1">
      <c r="A503" s="45"/>
      <c r="B503" s="45"/>
      <c r="C503" s="45"/>
      <c r="D503" s="45"/>
      <c r="E503" s="45"/>
      <c r="F503" s="45"/>
      <c r="G503" s="66"/>
      <c r="H503" s="66"/>
      <c r="I503" s="45"/>
      <c r="J503" s="119"/>
    </row>
    <row r="504" spans="1:10" ht="20.100000000000001" customHeight="1">
      <c r="A504" s="45"/>
      <c r="B504" s="45"/>
      <c r="C504" s="45"/>
      <c r="D504" s="45"/>
      <c r="E504" s="45"/>
      <c r="F504" s="45"/>
      <c r="G504" s="66"/>
      <c r="H504" s="66"/>
      <c r="I504" s="45"/>
      <c r="J504" s="119"/>
    </row>
    <row r="505" spans="1:10" ht="20.100000000000001" customHeight="1">
      <c r="A505" s="45"/>
      <c r="B505" s="45"/>
      <c r="C505" s="45"/>
      <c r="D505" s="45"/>
      <c r="E505" s="45"/>
      <c r="F505" s="45"/>
      <c r="G505" s="66"/>
      <c r="H505" s="66"/>
      <c r="I505" s="45"/>
      <c r="J505" s="119"/>
    </row>
    <row r="506" spans="1:10" ht="20.100000000000001" customHeight="1">
      <c r="A506" s="45"/>
      <c r="B506" s="45"/>
      <c r="C506" s="45"/>
      <c r="D506" s="45"/>
      <c r="E506" s="45"/>
      <c r="F506" s="45"/>
      <c r="G506" s="66"/>
      <c r="H506" s="66"/>
      <c r="I506" s="45"/>
      <c r="J506" s="119"/>
    </row>
    <row r="507" spans="1:10" ht="20.100000000000001" customHeight="1">
      <c r="A507" s="45"/>
      <c r="B507" s="45"/>
      <c r="C507" s="45"/>
      <c r="D507" s="45"/>
      <c r="E507" s="45"/>
      <c r="F507" s="45"/>
      <c r="G507" s="66"/>
      <c r="H507" s="66"/>
      <c r="I507" s="45"/>
      <c r="J507" s="119"/>
    </row>
    <row r="508" spans="1:10" ht="20.100000000000001" customHeight="1">
      <c r="A508" s="45"/>
      <c r="B508" s="45"/>
      <c r="C508" s="45"/>
      <c r="D508" s="45"/>
      <c r="E508" s="45"/>
      <c r="F508" s="45"/>
      <c r="G508" s="66"/>
      <c r="H508" s="66"/>
      <c r="I508" s="45"/>
      <c r="J508" s="119"/>
    </row>
    <row r="509" spans="1:10" ht="20.100000000000001" customHeight="1">
      <c r="A509" s="45"/>
      <c r="B509" s="45"/>
      <c r="C509" s="45"/>
      <c r="D509" s="45"/>
      <c r="E509" s="45"/>
      <c r="F509" s="45"/>
      <c r="G509" s="66"/>
      <c r="H509" s="66"/>
      <c r="I509" s="45"/>
      <c r="J509" s="119"/>
    </row>
    <row r="510" spans="1:10" ht="20.100000000000001" customHeight="1">
      <c r="A510" s="45"/>
      <c r="B510" s="45"/>
      <c r="C510" s="45"/>
      <c r="D510" s="45"/>
      <c r="E510" s="45"/>
      <c r="F510" s="45"/>
      <c r="G510" s="66"/>
      <c r="H510" s="66"/>
      <c r="I510" s="45"/>
      <c r="J510" s="119"/>
    </row>
    <row r="511" spans="1:10" ht="20.100000000000001" customHeight="1">
      <c r="A511" s="45"/>
      <c r="B511" s="45"/>
      <c r="C511" s="45"/>
      <c r="D511" s="45"/>
      <c r="E511" s="45"/>
      <c r="F511" s="45"/>
      <c r="G511" s="66"/>
      <c r="H511" s="66"/>
      <c r="I511" s="45"/>
      <c r="J511" s="119"/>
    </row>
    <row r="512" spans="1:10" ht="20.100000000000001" customHeight="1">
      <c r="A512" s="45"/>
      <c r="B512" s="45"/>
      <c r="C512" s="45"/>
      <c r="D512" s="45"/>
      <c r="E512" s="45"/>
      <c r="F512" s="45"/>
      <c r="G512" s="66"/>
      <c r="H512" s="66"/>
      <c r="I512" s="45"/>
      <c r="J512" s="119"/>
    </row>
    <row r="513" spans="1:10" ht="20.100000000000001" customHeight="1">
      <c r="A513" s="45"/>
      <c r="B513" s="45"/>
      <c r="C513" s="45"/>
      <c r="D513" s="45"/>
      <c r="E513" s="45"/>
      <c r="F513" s="45"/>
      <c r="G513" s="66"/>
      <c r="H513" s="66"/>
      <c r="I513" s="45"/>
      <c r="J513" s="119"/>
    </row>
    <row r="514" spans="1:10" ht="20.100000000000001" customHeight="1">
      <c r="A514" s="45"/>
      <c r="B514" s="45"/>
      <c r="C514" s="45"/>
      <c r="D514" s="45"/>
      <c r="E514" s="45"/>
      <c r="F514" s="45"/>
      <c r="G514" s="66"/>
      <c r="H514" s="66"/>
      <c r="I514" s="45"/>
      <c r="J514" s="119"/>
    </row>
    <row r="515" spans="1:10" ht="20.100000000000001" customHeight="1">
      <c r="A515" s="45"/>
      <c r="B515" s="45"/>
      <c r="C515" s="45"/>
      <c r="D515" s="45"/>
      <c r="E515" s="45"/>
      <c r="F515" s="45"/>
      <c r="G515" s="66"/>
      <c r="H515" s="66"/>
      <c r="I515" s="45"/>
      <c r="J515" s="119"/>
    </row>
    <row r="516" spans="1:10" ht="20.100000000000001" customHeight="1">
      <c r="A516" s="45"/>
      <c r="B516" s="45"/>
      <c r="C516" s="45"/>
      <c r="D516" s="45"/>
      <c r="E516" s="45"/>
      <c r="F516" s="45"/>
      <c r="G516" s="66"/>
      <c r="H516" s="66"/>
      <c r="I516" s="45"/>
      <c r="J516" s="119"/>
    </row>
    <row r="517" spans="1:10" ht="20.100000000000001" customHeight="1">
      <c r="A517" s="45"/>
      <c r="B517" s="45"/>
      <c r="C517" s="45"/>
      <c r="D517" s="45"/>
      <c r="E517" s="45"/>
      <c r="F517" s="45"/>
      <c r="G517" s="66"/>
      <c r="H517" s="66"/>
      <c r="I517" s="45"/>
      <c r="J517" s="119"/>
    </row>
    <row r="518" spans="1:10" ht="20.100000000000001" customHeight="1">
      <c r="A518" s="45"/>
      <c r="B518" s="45"/>
      <c r="C518" s="45"/>
      <c r="D518" s="45"/>
      <c r="E518" s="45"/>
      <c r="F518" s="45"/>
      <c r="G518" s="66"/>
      <c r="H518" s="66"/>
      <c r="I518" s="45"/>
      <c r="J518" s="119"/>
    </row>
    <row r="519" spans="1:10" ht="20.100000000000001" customHeight="1">
      <c r="A519" s="45"/>
      <c r="B519" s="45"/>
      <c r="C519" s="45"/>
      <c r="D519" s="45"/>
      <c r="E519" s="45"/>
      <c r="F519" s="45"/>
      <c r="G519" s="66"/>
      <c r="H519" s="66"/>
      <c r="I519" s="45"/>
      <c r="J519" s="119"/>
    </row>
    <row r="520" spans="1:10" ht="20.100000000000001" customHeight="1">
      <c r="A520" s="45"/>
      <c r="B520" s="45"/>
      <c r="C520" s="45"/>
      <c r="D520" s="45"/>
      <c r="E520" s="45"/>
      <c r="F520" s="45"/>
      <c r="G520" s="66"/>
      <c r="H520" s="66"/>
      <c r="I520" s="45"/>
      <c r="J520" s="119"/>
    </row>
    <row r="521" spans="1:10" ht="20.100000000000001" customHeight="1">
      <c r="A521" s="45"/>
      <c r="B521" s="45"/>
      <c r="C521" s="45"/>
      <c r="D521" s="45"/>
      <c r="E521" s="45"/>
      <c r="F521" s="45"/>
      <c r="G521" s="66"/>
      <c r="H521" s="66"/>
      <c r="I521" s="45"/>
      <c r="J521" s="119"/>
    </row>
    <row r="522" spans="1:10" ht="20.100000000000001" customHeight="1">
      <c r="A522" s="45"/>
      <c r="B522" s="45"/>
      <c r="C522" s="45"/>
      <c r="D522" s="45"/>
      <c r="E522" s="45"/>
      <c r="F522" s="45"/>
      <c r="G522" s="66"/>
      <c r="H522" s="66"/>
      <c r="I522" s="45"/>
      <c r="J522" s="119"/>
    </row>
    <row r="523" spans="1:10" ht="20.100000000000001" customHeight="1">
      <c r="A523" s="45"/>
      <c r="B523" s="45"/>
      <c r="C523" s="45"/>
      <c r="D523" s="45"/>
      <c r="E523" s="45"/>
      <c r="F523" s="45"/>
      <c r="G523" s="66"/>
      <c r="H523" s="66"/>
      <c r="I523" s="45"/>
      <c r="J523" s="119"/>
    </row>
    <row r="524" spans="1:10" ht="20.100000000000001" customHeight="1">
      <c r="A524" s="45"/>
      <c r="B524" s="45"/>
      <c r="C524" s="45"/>
      <c r="D524" s="45"/>
      <c r="E524" s="45"/>
      <c r="F524" s="45"/>
      <c r="G524" s="66"/>
      <c r="H524" s="66"/>
      <c r="I524" s="45"/>
      <c r="J524" s="119"/>
    </row>
    <row r="525" spans="1:10" ht="20.100000000000001" customHeight="1">
      <c r="A525" s="45"/>
      <c r="B525" s="45"/>
      <c r="C525" s="45"/>
      <c r="D525" s="45"/>
      <c r="E525" s="45"/>
      <c r="F525" s="45"/>
      <c r="G525" s="66"/>
      <c r="H525" s="66"/>
      <c r="I525" s="45"/>
      <c r="J525" s="119"/>
    </row>
    <row r="526" spans="1:10" ht="20.100000000000001" customHeight="1">
      <c r="A526" s="45"/>
      <c r="B526" s="45"/>
      <c r="C526" s="45"/>
      <c r="D526" s="45"/>
      <c r="E526" s="45"/>
      <c r="F526" s="45"/>
      <c r="G526" s="66"/>
      <c r="H526" s="66"/>
      <c r="I526" s="45"/>
      <c r="J526" s="119"/>
    </row>
    <row r="527" spans="1:10" ht="20.100000000000001" customHeight="1">
      <c r="A527" s="45"/>
      <c r="B527" s="45"/>
      <c r="C527" s="45"/>
      <c r="D527" s="45"/>
      <c r="E527" s="45"/>
      <c r="F527" s="45"/>
      <c r="G527" s="66"/>
      <c r="H527" s="66"/>
      <c r="I527" s="45"/>
      <c r="J527" s="119"/>
    </row>
    <row r="528" spans="1:10" ht="20.100000000000001" customHeight="1">
      <c r="A528" s="45"/>
      <c r="B528" s="45"/>
      <c r="C528" s="45"/>
      <c r="D528" s="45"/>
      <c r="E528" s="45"/>
      <c r="F528" s="45"/>
      <c r="G528" s="66"/>
      <c r="H528" s="66"/>
      <c r="I528" s="45"/>
      <c r="J528" s="119"/>
    </row>
    <row r="529" spans="1:10" ht="20.100000000000001" customHeight="1">
      <c r="A529" s="45"/>
      <c r="B529" s="45"/>
      <c r="C529" s="45"/>
      <c r="D529" s="45"/>
      <c r="E529" s="45"/>
      <c r="F529" s="45"/>
      <c r="G529" s="66"/>
      <c r="H529" s="66"/>
      <c r="I529" s="45"/>
      <c r="J529" s="119"/>
    </row>
    <row r="530" spans="1:10" ht="20.100000000000001" customHeight="1">
      <c r="A530" s="45"/>
      <c r="B530" s="45"/>
      <c r="C530" s="45"/>
      <c r="D530" s="45"/>
      <c r="E530" s="45"/>
      <c r="F530" s="45"/>
      <c r="G530" s="66"/>
      <c r="H530" s="66"/>
      <c r="I530" s="45"/>
      <c r="J530" s="119"/>
    </row>
    <row r="531" spans="1:10" ht="20.100000000000001" customHeight="1">
      <c r="A531" s="45"/>
      <c r="B531" s="45"/>
      <c r="C531" s="45"/>
      <c r="D531" s="45"/>
      <c r="E531" s="45"/>
      <c r="F531" s="45"/>
      <c r="G531" s="66"/>
      <c r="H531" s="66"/>
      <c r="I531" s="45"/>
      <c r="J531" s="119"/>
    </row>
    <row r="532" spans="1:10" ht="20.100000000000001" customHeight="1">
      <c r="A532" s="45"/>
      <c r="B532" s="45"/>
      <c r="C532" s="45"/>
      <c r="D532" s="45"/>
      <c r="E532" s="45"/>
      <c r="F532" s="45"/>
      <c r="G532" s="66"/>
      <c r="H532" s="66"/>
      <c r="I532" s="45"/>
      <c r="J532" s="119"/>
    </row>
    <row r="533" spans="1:10" ht="20.100000000000001" customHeight="1">
      <c r="A533" s="45"/>
      <c r="B533" s="45"/>
      <c r="C533" s="45"/>
      <c r="D533" s="45"/>
      <c r="E533" s="45"/>
      <c r="F533" s="45"/>
      <c r="G533" s="66"/>
      <c r="H533" s="66"/>
      <c r="I533" s="45"/>
      <c r="J533" s="119"/>
    </row>
    <row r="534" spans="1:10" ht="20.100000000000001" customHeight="1">
      <c r="A534" s="45"/>
      <c r="B534" s="45"/>
      <c r="C534" s="45"/>
      <c r="D534" s="45"/>
      <c r="E534" s="45"/>
      <c r="F534" s="45"/>
      <c r="G534" s="66"/>
      <c r="H534" s="66"/>
      <c r="I534" s="45"/>
      <c r="J534" s="119"/>
    </row>
    <row r="535" spans="1:10" ht="20.100000000000001" customHeight="1">
      <c r="A535" s="45"/>
      <c r="B535" s="45"/>
      <c r="C535" s="45"/>
      <c r="D535" s="45"/>
      <c r="E535" s="45"/>
      <c r="F535" s="45"/>
      <c r="G535" s="66"/>
      <c r="H535" s="66"/>
      <c r="I535" s="45"/>
      <c r="J535" s="119"/>
    </row>
    <row r="536" spans="1:10" ht="20.100000000000001" customHeight="1">
      <c r="A536" s="45"/>
      <c r="B536" s="45"/>
      <c r="C536" s="45"/>
      <c r="D536" s="45"/>
      <c r="E536" s="45"/>
      <c r="F536" s="45"/>
      <c r="G536" s="66"/>
      <c r="H536" s="66"/>
      <c r="I536" s="45"/>
      <c r="J536" s="119"/>
    </row>
    <row r="537" spans="1:10" ht="20.100000000000001" customHeight="1">
      <c r="A537" s="45"/>
      <c r="B537" s="45"/>
      <c r="C537" s="45"/>
      <c r="D537" s="45"/>
      <c r="E537" s="45"/>
      <c r="F537" s="45"/>
      <c r="G537" s="66"/>
      <c r="H537" s="66"/>
      <c r="I537" s="45"/>
      <c r="J537" s="119"/>
    </row>
    <row r="538" spans="1:10" ht="20.100000000000001" customHeight="1">
      <c r="A538" s="45"/>
      <c r="B538" s="45"/>
      <c r="C538" s="45"/>
      <c r="D538" s="45"/>
      <c r="E538" s="45"/>
      <c r="F538" s="45"/>
      <c r="G538" s="66"/>
      <c r="H538" s="66"/>
      <c r="I538" s="45"/>
      <c r="J538" s="119"/>
    </row>
    <row r="539" spans="1:10" ht="20.100000000000001" customHeight="1">
      <c r="A539" s="45"/>
      <c r="B539" s="45"/>
      <c r="C539" s="45"/>
      <c r="D539" s="45"/>
      <c r="E539" s="45"/>
      <c r="F539" s="45"/>
      <c r="G539" s="66"/>
      <c r="H539" s="66"/>
      <c r="I539" s="45"/>
      <c r="J539" s="119"/>
    </row>
    <row r="540" spans="1:10" ht="20.100000000000001" customHeight="1">
      <c r="A540" s="45"/>
      <c r="B540" s="45"/>
      <c r="C540" s="45"/>
      <c r="D540" s="45"/>
      <c r="E540" s="45"/>
      <c r="F540" s="45"/>
      <c r="G540" s="66"/>
      <c r="H540" s="66"/>
      <c r="I540" s="45"/>
      <c r="J540" s="119"/>
    </row>
    <row r="541" spans="1:10" ht="20.100000000000001" customHeight="1">
      <c r="A541" s="45"/>
      <c r="B541" s="45"/>
      <c r="C541" s="45"/>
      <c r="D541" s="45"/>
      <c r="E541" s="45"/>
      <c r="F541" s="45"/>
      <c r="G541" s="66"/>
      <c r="H541" s="66"/>
      <c r="I541" s="45"/>
      <c r="J541" s="119"/>
    </row>
    <row r="542" spans="1:10" ht="20.100000000000001" customHeight="1">
      <c r="A542" s="45"/>
      <c r="B542" s="45"/>
      <c r="C542" s="45"/>
      <c r="D542" s="45"/>
      <c r="E542" s="45"/>
      <c r="F542" s="45"/>
      <c r="G542" s="66"/>
      <c r="H542" s="66"/>
      <c r="I542" s="45"/>
      <c r="J542" s="119"/>
    </row>
    <row r="543" spans="1:10" ht="20.100000000000001" customHeight="1">
      <c r="A543" s="45"/>
      <c r="B543" s="45"/>
      <c r="C543" s="45"/>
      <c r="D543" s="45"/>
      <c r="E543" s="45"/>
      <c r="F543" s="45"/>
      <c r="G543" s="66"/>
      <c r="H543" s="66"/>
      <c r="I543" s="45"/>
      <c r="J543" s="119"/>
    </row>
    <row r="544" spans="1:10" ht="20.100000000000001" customHeight="1">
      <c r="A544" s="45"/>
      <c r="B544" s="45"/>
      <c r="C544" s="45"/>
      <c r="D544" s="45"/>
      <c r="E544" s="45"/>
      <c r="F544" s="45"/>
      <c r="G544" s="66"/>
      <c r="H544" s="66"/>
      <c r="I544" s="45"/>
      <c r="J544" s="119"/>
    </row>
    <row r="545" spans="1:10" ht="20.100000000000001" customHeight="1">
      <c r="A545" s="45"/>
      <c r="B545" s="45"/>
      <c r="C545" s="45"/>
      <c r="D545" s="45"/>
      <c r="E545" s="45"/>
      <c r="F545" s="45"/>
      <c r="G545" s="66"/>
      <c r="H545" s="66"/>
      <c r="I545" s="45"/>
      <c r="J545" s="119"/>
    </row>
    <row r="546" spans="1:10" ht="20.100000000000001" customHeight="1">
      <c r="A546" s="45"/>
      <c r="B546" s="45"/>
      <c r="C546" s="45"/>
      <c r="D546" s="45"/>
      <c r="E546" s="45"/>
      <c r="F546" s="45"/>
      <c r="G546" s="66"/>
      <c r="H546" s="66"/>
      <c r="I546" s="45"/>
      <c r="J546" s="119"/>
    </row>
    <row r="547" spans="1:10" ht="20.100000000000001" customHeight="1">
      <c r="A547" s="45"/>
      <c r="B547" s="45"/>
      <c r="C547" s="45"/>
      <c r="D547" s="45"/>
      <c r="E547" s="45"/>
      <c r="F547" s="45"/>
      <c r="G547" s="66"/>
      <c r="H547" s="66"/>
      <c r="I547" s="45"/>
      <c r="J547" s="119"/>
    </row>
    <row r="548" spans="1:10" ht="20.100000000000001" customHeight="1">
      <c r="A548" s="45"/>
      <c r="B548" s="45"/>
      <c r="C548" s="45"/>
      <c r="D548" s="45"/>
      <c r="E548" s="45"/>
      <c r="F548" s="45"/>
      <c r="G548" s="66"/>
      <c r="H548" s="66"/>
      <c r="I548" s="45"/>
      <c r="J548" s="119"/>
    </row>
    <row r="549" spans="1:10" ht="20.100000000000001" customHeight="1">
      <c r="A549" s="45"/>
      <c r="B549" s="45"/>
      <c r="C549" s="45"/>
      <c r="D549" s="45"/>
      <c r="E549" s="45"/>
      <c r="F549" s="45"/>
      <c r="G549" s="66"/>
      <c r="H549" s="66"/>
      <c r="I549" s="45"/>
      <c r="J549" s="119"/>
    </row>
    <row r="550" spans="1:10" ht="20.100000000000001" customHeight="1">
      <c r="A550" s="45"/>
      <c r="B550" s="45"/>
      <c r="C550" s="45"/>
      <c r="D550" s="45"/>
      <c r="E550" s="45"/>
      <c r="F550" s="45"/>
      <c r="G550" s="66"/>
      <c r="H550" s="66"/>
      <c r="I550" s="45"/>
      <c r="J550" s="119"/>
    </row>
    <row r="551" spans="1:10" ht="20.100000000000001" customHeight="1">
      <c r="A551" s="45"/>
      <c r="B551" s="45"/>
      <c r="C551" s="45"/>
      <c r="D551" s="45"/>
      <c r="E551" s="45"/>
      <c r="F551" s="45"/>
      <c r="G551" s="66"/>
      <c r="H551" s="66"/>
      <c r="I551" s="45"/>
      <c r="J551" s="119"/>
    </row>
    <row r="552" spans="1:10" ht="20.100000000000001" customHeight="1">
      <c r="A552" s="45"/>
      <c r="B552" s="45"/>
      <c r="C552" s="45"/>
      <c r="D552" s="45"/>
      <c r="E552" s="45"/>
      <c r="F552" s="45"/>
      <c r="G552" s="66"/>
      <c r="H552" s="66"/>
      <c r="I552" s="45"/>
      <c r="J552" s="119"/>
    </row>
    <row r="553" spans="1:10" ht="20.100000000000001" customHeight="1">
      <c r="A553" s="45"/>
      <c r="B553" s="45"/>
      <c r="C553" s="45"/>
      <c r="D553" s="45"/>
      <c r="E553" s="45"/>
      <c r="F553" s="45"/>
      <c r="G553" s="66"/>
      <c r="H553" s="66"/>
      <c r="I553" s="45"/>
      <c r="J553" s="119"/>
    </row>
    <row r="554" spans="1:10" ht="20.100000000000001" customHeight="1">
      <c r="A554" s="45"/>
      <c r="B554" s="45"/>
      <c r="C554" s="45"/>
      <c r="D554" s="45"/>
      <c r="E554" s="45"/>
      <c r="F554" s="45"/>
      <c r="G554" s="66"/>
      <c r="H554" s="66"/>
      <c r="I554" s="45"/>
      <c r="J554" s="119"/>
    </row>
    <row r="555" spans="1:10" ht="20.100000000000001" customHeight="1">
      <c r="A555" s="45"/>
      <c r="B555" s="45"/>
      <c r="C555" s="45"/>
      <c r="D555" s="45"/>
      <c r="E555" s="45"/>
      <c r="F555" s="45"/>
      <c r="G555" s="66"/>
      <c r="H555" s="66"/>
      <c r="I555" s="45"/>
      <c r="J555" s="119"/>
    </row>
    <row r="556" spans="1:10" ht="20.100000000000001" customHeight="1">
      <c r="A556" s="45"/>
      <c r="B556" s="45"/>
      <c r="C556" s="45"/>
      <c r="D556" s="45"/>
      <c r="E556" s="45"/>
      <c r="F556" s="45"/>
      <c r="G556" s="66"/>
      <c r="H556" s="66"/>
      <c r="I556" s="45"/>
      <c r="J556" s="119"/>
    </row>
    <row r="557" spans="1:10" ht="20.100000000000001" customHeight="1">
      <c r="A557" s="45"/>
      <c r="B557" s="45"/>
      <c r="C557" s="45"/>
      <c r="D557" s="45"/>
      <c r="E557" s="45"/>
      <c r="F557" s="45"/>
      <c r="G557" s="66"/>
      <c r="H557" s="66"/>
      <c r="I557" s="45"/>
      <c r="J557" s="119"/>
    </row>
    <row r="558" spans="1:10" ht="20.100000000000001" customHeight="1">
      <c r="A558" s="45"/>
      <c r="B558" s="45"/>
      <c r="C558" s="45"/>
      <c r="D558" s="45"/>
      <c r="E558" s="45"/>
      <c r="F558" s="45"/>
      <c r="G558" s="66"/>
      <c r="H558" s="66"/>
      <c r="I558" s="45"/>
      <c r="J558" s="119"/>
    </row>
    <row r="559" spans="1:10" ht="20.100000000000001" customHeight="1">
      <c r="A559" s="45"/>
      <c r="B559" s="45"/>
      <c r="C559" s="45"/>
      <c r="D559" s="45"/>
      <c r="E559" s="45"/>
      <c r="F559" s="45"/>
      <c r="G559" s="66"/>
      <c r="H559" s="66"/>
      <c r="I559" s="45"/>
      <c r="J559" s="119"/>
    </row>
    <row r="560" spans="1:10" ht="20.100000000000001" customHeight="1">
      <c r="A560" s="45"/>
      <c r="B560" s="45"/>
      <c r="C560" s="45"/>
      <c r="D560" s="45"/>
      <c r="E560" s="45"/>
      <c r="F560" s="45"/>
      <c r="G560" s="66"/>
      <c r="H560" s="66"/>
      <c r="I560" s="45"/>
      <c r="J560" s="119"/>
    </row>
    <row r="561" spans="1:10" ht="20.100000000000001" customHeight="1">
      <c r="A561" s="45"/>
      <c r="B561" s="45"/>
      <c r="C561" s="45"/>
      <c r="D561" s="45"/>
      <c r="E561" s="45"/>
      <c r="F561" s="45"/>
      <c r="G561" s="66"/>
      <c r="H561" s="66"/>
      <c r="I561" s="45"/>
      <c r="J561" s="119"/>
    </row>
    <row r="562" spans="1:10" ht="20.100000000000001" customHeight="1">
      <c r="A562" s="45"/>
      <c r="B562" s="45"/>
      <c r="C562" s="45"/>
      <c r="D562" s="45"/>
      <c r="E562" s="45"/>
      <c r="F562" s="45"/>
      <c r="G562" s="66"/>
      <c r="H562" s="66"/>
      <c r="I562" s="45"/>
      <c r="J562" s="119"/>
    </row>
    <row r="563" spans="1:10" ht="20.100000000000001" customHeight="1">
      <c r="A563" s="45"/>
      <c r="B563" s="45"/>
      <c r="C563" s="45"/>
      <c r="D563" s="45"/>
      <c r="E563" s="45"/>
      <c r="F563" s="45"/>
      <c r="G563" s="66"/>
      <c r="H563" s="66"/>
      <c r="I563" s="45"/>
      <c r="J563" s="119"/>
    </row>
    <row r="564" spans="1:10" ht="20.100000000000001" customHeight="1">
      <c r="A564" s="45"/>
      <c r="B564" s="45"/>
      <c r="C564" s="45"/>
      <c r="D564" s="45"/>
      <c r="E564" s="45"/>
      <c r="F564" s="45"/>
      <c r="G564" s="66"/>
      <c r="H564" s="66"/>
      <c r="I564" s="45"/>
      <c r="J564" s="119"/>
    </row>
    <row r="565" spans="1:10" ht="20.100000000000001" customHeight="1">
      <c r="A565" s="45"/>
      <c r="B565" s="45"/>
      <c r="C565" s="45"/>
      <c r="D565" s="45"/>
      <c r="E565" s="45"/>
      <c r="F565" s="45"/>
      <c r="G565" s="66"/>
      <c r="H565" s="66"/>
      <c r="I565" s="45"/>
      <c r="J565" s="119"/>
    </row>
    <row r="566" spans="1:10" ht="20.100000000000001" customHeight="1">
      <c r="A566" s="45"/>
      <c r="B566" s="45"/>
      <c r="C566" s="45"/>
      <c r="D566" s="45"/>
      <c r="E566" s="45"/>
      <c r="F566" s="45"/>
      <c r="G566" s="66"/>
      <c r="H566" s="66"/>
      <c r="I566" s="45"/>
      <c r="J566" s="119"/>
    </row>
    <row r="567" spans="1:10" ht="20.100000000000001" customHeight="1">
      <c r="A567" s="45"/>
      <c r="B567" s="45"/>
      <c r="C567" s="45"/>
      <c r="D567" s="45"/>
      <c r="E567" s="45"/>
      <c r="F567" s="45"/>
      <c r="G567" s="66"/>
      <c r="H567" s="66"/>
      <c r="I567" s="45"/>
      <c r="J567" s="119"/>
    </row>
    <row r="568" spans="1:10" ht="20.100000000000001" customHeight="1">
      <c r="A568" s="45"/>
      <c r="B568" s="45"/>
      <c r="C568" s="45"/>
      <c r="D568" s="45"/>
      <c r="E568" s="45"/>
      <c r="F568" s="45"/>
      <c r="G568" s="66"/>
      <c r="H568" s="66"/>
      <c r="I568" s="45"/>
      <c r="J568" s="119"/>
    </row>
    <row r="569" spans="1:10" ht="20.100000000000001" customHeight="1">
      <c r="A569" s="45"/>
      <c r="B569" s="45"/>
      <c r="C569" s="45"/>
      <c r="D569" s="45"/>
      <c r="E569" s="45"/>
      <c r="F569" s="45"/>
      <c r="G569" s="66"/>
      <c r="H569" s="66"/>
      <c r="I569" s="45"/>
      <c r="J569" s="119"/>
    </row>
    <row r="570" spans="1:10" ht="20.100000000000001" customHeight="1">
      <c r="A570" s="45"/>
      <c r="B570" s="45"/>
      <c r="C570" s="45"/>
      <c r="D570" s="45"/>
      <c r="E570" s="45"/>
      <c r="F570" s="45"/>
      <c r="G570" s="66"/>
      <c r="H570" s="66"/>
      <c r="I570" s="45"/>
      <c r="J570" s="119"/>
    </row>
    <row r="571" spans="1:10" ht="20.100000000000001" customHeight="1">
      <c r="A571" s="45"/>
      <c r="B571" s="45"/>
      <c r="C571" s="45"/>
      <c r="D571" s="45"/>
      <c r="E571" s="45"/>
      <c r="F571" s="45"/>
      <c r="G571" s="66"/>
      <c r="H571" s="66"/>
      <c r="I571" s="45"/>
      <c r="J571" s="119"/>
    </row>
    <row r="572" spans="1:10" ht="20.100000000000001" customHeight="1">
      <c r="A572" s="45"/>
      <c r="B572" s="45"/>
      <c r="C572" s="45"/>
      <c r="D572" s="45"/>
      <c r="E572" s="45"/>
      <c r="F572" s="45"/>
      <c r="G572" s="66"/>
      <c r="H572" s="66"/>
      <c r="I572" s="45"/>
      <c r="J572" s="119"/>
    </row>
    <row r="573" spans="1:10" ht="20.100000000000001" customHeight="1">
      <c r="A573" s="45"/>
      <c r="B573" s="45"/>
      <c r="C573" s="45"/>
      <c r="D573" s="45"/>
      <c r="E573" s="45"/>
      <c r="F573" s="45"/>
      <c r="G573" s="66"/>
      <c r="H573" s="66"/>
      <c r="I573" s="45"/>
      <c r="J573" s="119"/>
    </row>
    <row r="574" spans="1:10" ht="20.100000000000001" customHeight="1">
      <c r="A574" s="45"/>
      <c r="B574" s="45"/>
      <c r="C574" s="45"/>
      <c r="D574" s="45"/>
      <c r="E574" s="45"/>
      <c r="F574" s="45"/>
      <c r="G574" s="66"/>
      <c r="H574" s="66"/>
      <c r="I574" s="45"/>
      <c r="J574" s="119"/>
    </row>
    <row r="575" spans="1:10" ht="20.100000000000001" customHeight="1">
      <c r="A575" s="45"/>
      <c r="B575" s="45"/>
      <c r="C575" s="45"/>
      <c r="D575" s="45"/>
      <c r="E575" s="45"/>
      <c r="F575" s="45"/>
      <c r="G575" s="66"/>
      <c r="H575" s="66"/>
      <c r="I575" s="45"/>
      <c r="J575" s="119"/>
    </row>
    <row r="576" spans="1:10" ht="20.100000000000001" customHeight="1">
      <c r="A576" s="45"/>
      <c r="B576" s="45"/>
      <c r="C576" s="45"/>
      <c r="D576" s="45"/>
      <c r="E576" s="45"/>
      <c r="F576" s="45"/>
      <c r="G576" s="66"/>
      <c r="H576" s="66"/>
      <c r="I576" s="45"/>
      <c r="J576" s="119"/>
    </row>
    <row r="577" spans="1:10" ht="20.100000000000001" customHeight="1">
      <c r="A577" s="45"/>
      <c r="B577" s="45"/>
      <c r="C577" s="45"/>
      <c r="D577" s="45"/>
      <c r="E577" s="45"/>
      <c r="F577" s="45"/>
      <c r="G577" s="66"/>
      <c r="H577" s="66"/>
      <c r="I577" s="45"/>
      <c r="J577" s="119"/>
    </row>
    <row r="578" spans="1:10" ht="20.100000000000001" customHeight="1">
      <c r="A578" s="45"/>
      <c r="B578" s="45"/>
      <c r="C578" s="45"/>
      <c r="D578" s="45"/>
      <c r="E578" s="45"/>
      <c r="F578" s="45"/>
      <c r="G578" s="66"/>
      <c r="H578" s="66"/>
      <c r="I578" s="45"/>
      <c r="J578" s="119"/>
    </row>
    <row r="579" spans="1:10" ht="20.100000000000001" customHeight="1">
      <c r="A579" s="45"/>
      <c r="B579" s="45"/>
      <c r="C579" s="45"/>
      <c r="D579" s="45"/>
      <c r="E579" s="45"/>
      <c r="F579" s="45"/>
      <c r="G579" s="66"/>
      <c r="H579" s="66"/>
      <c r="I579" s="45"/>
      <c r="J579" s="119"/>
    </row>
    <row r="580" spans="1:10" ht="20.100000000000001" customHeight="1">
      <c r="A580" s="45"/>
      <c r="B580" s="45"/>
      <c r="C580" s="45"/>
      <c r="D580" s="45"/>
      <c r="E580" s="45"/>
      <c r="F580" s="45"/>
      <c r="G580" s="66"/>
      <c r="H580" s="66"/>
      <c r="I580" s="45"/>
      <c r="J580" s="119"/>
    </row>
    <row r="581" spans="1:10" ht="20.100000000000001" customHeight="1">
      <c r="A581" s="45"/>
      <c r="B581" s="45"/>
      <c r="C581" s="45"/>
      <c r="D581" s="45"/>
      <c r="E581" s="45"/>
      <c r="F581" s="45"/>
      <c r="G581" s="66"/>
      <c r="H581" s="66"/>
      <c r="I581" s="45"/>
      <c r="J581" s="119"/>
    </row>
    <row r="582" spans="1:10" ht="20.100000000000001" customHeight="1">
      <c r="A582" s="45"/>
      <c r="B582" s="45"/>
      <c r="C582" s="45"/>
      <c r="D582" s="45"/>
      <c r="E582" s="45"/>
      <c r="F582" s="45"/>
      <c r="G582" s="66"/>
      <c r="H582" s="66"/>
      <c r="I582" s="45"/>
      <c r="J582" s="119"/>
    </row>
    <row r="583" spans="1:10" ht="20.100000000000001" customHeight="1">
      <c r="A583" s="45"/>
      <c r="B583" s="45"/>
      <c r="C583" s="45"/>
      <c r="D583" s="45"/>
      <c r="E583" s="45"/>
      <c r="F583" s="45"/>
      <c r="G583" s="66"/>
      <c r="H583" s="66"/>
      <c r="I583" s="45"/>
      <c r="J583" s="119"/>
    </row>
    <row r="584" spans="1:10" ht="20.100000000000001" customHeight="1">
      <c r="A584" s="45"/>
      <c r="B584" s="45"/>
      <c r="C584" s="45"/>
      <c r="D584" s="45"/>
      <c r="E584" s="45"/>
      <c r="F584" s="45"/>
      <c r="G584" s="66"/>
      <c r="H584" s="66"/>
      <c r="I584" s="45"/>
      <c r="J584" s="119"/>
    </row>
    <row r="585" spans="1:10" ht="20.100000000000001" customHeight="1">
      <c r="A585" s="45"/>
      <c r="B585" s="45"/>
      <c r="C585" s="45"/>
      <c r="D585" s="45"/>
      <c r="E585" s="45"/>
      <c r="F585" s="45"/>
      <c r="G585" s="66"/>
      <c r="H585" s="66"/>
      <c r="I585" s="45"/>
      <c r="J585" s="119"/>
    </row>
    <row r="586" spans="1:10" ht="20.100000000000001" customHeight="1">
      <c r="A586" s="45"/>
      <c r="B586" s="45"/>
      <c r="C586" s="45"/>
      <c r="D586" s="45"/>
      <c r="E586" s="45"/>
      <c r="F586" s="45"/>
      <c r="G586" s="66"/>
      <c r="H586" s="66"/>
      <c r="I586" s="45"/>
      <c r="J586" s="119"/>
    </row>
    <row r="587" spans="1:10" ht="20.100000000000001" customHeight="1">
      <c r="A587" s="45"/>
      <c r="B587" s="45"/>
      <c r="C587" s="45"/>
      <c r="D587" s="45"/>
      <c r="E587" s="45"/>
      <c r="F587" s="45"/>
      <c r="G587" s="66"/>
      <c r="H587" s="66"/>
      <c r="I587" s="45"/>
      <c r="J587" s="119"/>
    </row>
    <row r="588" spans="1:10" ht="20.100000000000001" customHeight="1">
      <c r="A588" s="45"/>
      <c r="B588" s="45"/>
      <c r="C588" s="45"/>
      <c r="D588" s="45"/>
      <c r="E588" s="45"/>
      <c r="F588" s="45"/>
      <c r="G588" s="66"/>
      <c r="H588" s="66"/>
      <c r="I588" s="45"/>
      <c r="J588" s="119"/>
    </row>
    <row r="589" spans="1:10" ht="20.100000000000001" customHeight="1">
      <c r="A589" s="45"/>
      <c r="B589" s="45"/>
      <c r="C589" s="45"/>
      <c r="D589" s="45"/>
      <c r="E589" s="45"/>
      <c r="F589" s="45"/>
      <c r="G589" s="66"/>
      <c r="H589" s="66"/>
      <c r="I589" s="45"/>
      <c r="J589" s="119"/>
    </row>
    <row r="590" spans="1:10" ht="20.100000000000001" customHeight="1">
      <c r="A590" s="45"/>
      <c r="B590" s="45"/>
      <c r="C590" s="45"/>
      <c r="D590" s="45"/>
      <c r="E590" s="45"/>
      <c r="F590" s="45"/>
      <c r="G590" s="66"/>
      <c r="H590" s="66"/>
      <c r="I590" s="45"/>
      <c r="J590" s="119"/>
    </row>
    <row r="591" spans="1:10" ht="20.100000000000001" customHeight="1">
      <c r="A591" s="45"/>
      <c r="B591" s="45"/>
      <c r="C591" s="45"/>
      <c r="D591" s="45"/>
      <c r="E591" s="45"/>
      <c r="F591" s="45"/>
      <c r="G591" s="66"/>
      <c r="H591" s="66"/>
      <c r="I591" s="45"/>
      <c r="J591" s="119"/>
    </row>
    <row r="592" spans="1:10" ht="20.100000000000001" customHeight="1">
      <c r="A592" s="45"/>
      <c r="B592" s="45"/>
      <c r="C592" s="45"/>
      <c r="D592" s="45"/>
      <c r="E592" s="45"/>
      <c r="F592" s="45"/>
      <c r="G592" s="66"/>
      <c r="H592" s="66"/>
      <c r="I592" s="45"/>
      <c r="J592" s="119"/>
    </row>
    <row r="593" spans="1:10" ht="20.100000000000001" customHeight="1">
      <c r="A593" s="45"/>
      <c r="B593" s="45"/>
      <c r="C593" s="45"/>
      <c r="D593" s="45"/>
      <c r="E593" s="45"/>
      <c r="F593" s="45"/>
      <c r="G593" s="66"/>
      <c r="H593" s="66"/>
      <c r="I593" s="45"/>
      <c r="J593" s="119"/>
    </row>
    <row r="594" spans="1:10" ht="20.100000000000001" customHeight="1">
      <c r="A594" s="45"/>
      <c r="B594" s="45"/>
      <c r="C594" s="45"/>
      <c r="D594" s="45"/>
      <c r="E594" s="45"/>
      <c r="F594" s="45"/>
      <c r="G594" s="66"/>
      <c r="H594" s="66"/>
      <c r="I594" s="45"/>
      <c r="J594" s="119"/>
    </row>
    <row r="595" spans="1:10" ht="20.100000000000001" customHeight="1">
      <c r="A595" s="45"/>
      <c r="B595" s="45"/>
      <c r="C595" s="45"/>
      <c r="D595" s="45"/>
      <c r="E595" s="45"/>
      <c r="F595" s="45"/>
      <c r="G595" s="66"/>
      <c r="H595" s="66"/>
      <c r="I595" s="45"/>
      <c r="J595" s="119"/>
    </row>
    <row r="596" spans="1:10" ht="20.100000000000001" customHeight="1">
      <c r="A596" s="45"/>
      <c r="B596" s="45"/>
      <c r="C596" s="45"/>
      <c r="D596" s="45"/>
      <c r="E596" s="45"/>
      <c r="F596" s="45"/>
      <c r="G596" s="66"/>
      <c r="H596" s="66"/>
      <c r="I596" s="45"/>
      <c r="J596" s="119"/>
    </row>
    <row r="597" spans="1:10" ht="20.100000000000001" customHeight="1">
      <c r="A597" s="45"/>
      <c r="B597" s="45"/>
      <c r="C597" s="45"/>
      <c r="D597" s="45"/>
      <c r="E597" s="45"/>
      <c r="F597" s="45"/>
      <c r="G597" s="66"/>
      <c r="H597" s="66"/>
      <c r="I597" s="45"/>
      <c r="J597" s="119"/>
    </row>
    <row r="598" spans="1:10" ht="20.100000000000001" customHeight="1">
      <c r="A598" s="45"/>
      <c r="B598" s="45"/>
      <c r="C598" s="45"/>
      <c r="D598" s="45"/>
      <c r="E598" s="45"/>
      <c r="F598" s="45"/>
      <c r="G598" s="66"/>
      <c r="H598" s="66"/>
      <c r="I598" s="45"/>
      <c r="J598" s="119"/>
    </row>
    <row r="599" spans="1:10" ht="20.100000000000001" customHeight="1">
      <c r="A599" s="45"/>
      <c r="B599" s="45"/>
      <c r="C599" s="45"/>
      <c r="D599" s="45"/>
      <c r="E599" s="45"/>
      <c r="F599" s="45"/>
      <c r="G599" s="66"/>
      <c r="H599" s="66"/>
      <c r="I599" s="45"/>
      <c r="J599" s="119"/>
    </row>
    <row r="600" spans="1:10" ht="20.100000000000001" customHeight="1">
      <c r="A600" s="45"/>
      <c r="B600" s="45"/>
      <c r="C600" s="45"/>
      <c r="D600" s="45"/>
      <c r="E600" s="45"/>
      <c r="F600" s="45"/>
      <c r="G600" s="66"/>
      <c r="H600" s="66"/>
      <c r="I600" s="45"/>
      <c r="J600" s="119"/>
    </row>
    <row r="601" spans="1:10" ht="20.100000000000001" customHeight="1">
      <c r="A601" s="45"/>
      <c r="B601" s="45"/>
      <c r="C601" s="45"/>
      <c r="D601" s="45"/>
      <c r="E601" s="45"/>
      <c r="F601" s="45"/>
      <c r="G601" s="66"/>
      <c r="H601" s="66"/>
      <c r="I601" s="45"/>
      <c r="J601" s="119"/>
    </row>
    <row r="602" spans="1:10" ht="20.100000000000001" customHeight="1">
      <c r="A602" s="45"/>
      <c r="B602" s="45"/>
      <c r="C602" s="45"/>
      <c r="D602" s="45"/>
      <c r="E602" s="45"/>
      <c r="F602" s="45"/>
      <c r="G602" s="66"/>
      <c r="H602" s="66"/>
      <c r="I602" s="45"/>
      <c r="J602" s="119"/>
    </row>
    <row r="603" spans="1:10" ht="20.100000000000001" customHeight="1">
      <c r="A603" s="45"/>
      <c r="B603" s="45"/>
      <c r="C603" s="45"/>
      <c r="D603" s="45"/>
      <c r="E603" s="45"/>
      <c r="F603" s="45"/>
      <c r="G603" s="66"/>
      <c r="H603" s="66"/>
      <c r="I603" s="45"/>
      <c r="J603" s="119"/>
    </row>
    <row r="604" spans="1:10" ht="20.100000000000001" customHeight="1">
      <c r="A604" s="45"/>
      <c r="B604" s="45"/>
      <c r="C604" s="45"/>
      <c r="D604" s="45"/>
      <c r="E604" s="45"/>
      <c r="F604" s="45"/>
      <c r="G604" s="66"/>
      <c r="H604" s="66"/>
      <c r="I604" s="45"/>
      <c r="J604" s="119"/>
    </row>
    <row r="605" spans="1:10" ht="20.100000000000001" customHeight="1">
      <c r="A605" s="45"/>
      <c r="B605" s="45"/>
      <c r="C605" s="45"/>
      <c r="D605" s="45"/>
      <c r="E605" s="45"/>
      <c r="F605" s="45"/>
      <c r="G605" s="66"/>
      <c r="H605" s="66"/>
      <c r="I605" s="45"/>
      <c r="J605" s="119"/>
    </row>
    <row r="606" spans="1:10" ht="20.100000000000001" customHeight="1">
      <c r="A606" s="45"/>
      <c r="B606" s="45"/>
      <c r="C606" s="45"/>
      <c r="D606" s="45"/>
      <c r="E606" s="45"/>
      <c r="F606" s="45"/>
      <c r="G606" s="66"/>
      <c r="H606" s="66"/>
      <c r="I606" s="45"/>
      <c r="J606" s="119"/>
    </row>
    <row r="607" spans="1:10" ht="20.100000000000001" customHeight="1">
      <c r="A607" s="45"/>
      <c r="B607" s="45"/>
      <c r="C607" s="45"/>
      <c r="D607" s="45"/>
      <c r="E607" s="45"/>
      <c r="F607" s="45"/>
      <c r="G607" s="66"/>
      <c r="H607" s="66"/>
      <c r="I607" s="45"/>
      <c r="J607" s="119"/>
    </row>
    <row r="608" spans="1:10" ht="20.100000000000001" customHeight="1">
      <c r="A608" s="45"/>
      <c r="B608" s="45"/>
      <c r="C608" s="45"/>
      <c r="D608" s="45"/>
      <c r="E608" s="45"/>
      <c r="F608" s="45"/>
      <c r="G608" s="66"/>
      <c r="H608" s="66"/>
      <c r="I608" s="45"/>
      <c r="J608" s="119"/>
    </row>
    <row r="609" spans="1:10" ht="20.100000000000001" customHeight="1">
      <c r="A609" s="45"/>
      <c r="B609" s="45"/>
      <c r="C609" s="45"/>
      <c r="D609" s="45"/>
      <c r="E609" s="45"/>
      <c r="F609" s="45"/>
      <c r="G609" s="66"/>
      <c r="H609" s="66"/>
      <c r="I609" s="45"/>
      <c r="J609" s="119"/>
    </row>
    <row r="610" spans="1:10" ht="20.100000000000001" customHeight="1">
      <c r="A610" s="45"/>
      <c r="B610" s="45"/>
      <c r="C610" s="45"/>
      <c r="D610" s="45"/>
      <c r="E610" s="45"/>
      <c r="F610" s="45"/>
      <c r="G610" s="66"/>
      <c r="H610" s="66"/>
      <c r="I610" s="45"/>
      <c r="J610" s="119"/>
    </row>
    <row r="611" spans="1:10" ht="20.100000000000001" customHeight="1">
      <c r="A611" s="45"/>
      <c r="B611" s="45"/>
      <c r="C611" s="45"/>
      <c r="D611" s="45"/>
      <c r="E611" s="45"/>
      <c r="F611" s="45"/>
      <c r="G611" s="66"/>
      <c r="H611" s="66"/>
      <c r="I611" s="45"/>
      <c r="J611" s="119"/>
    </row>
    <row r="612" spans="1:10" ht="20.100000000000001" customHeight="1">
      <c r="A612" s="45"/>
      <c r="B612" s="45"/>
      <c r="C612" s="45"/>
      <c r="D612" s="45"/>
      <c r="E612" s="45"/>
      <c r="F612" s="45"/>
      <c r="G612" s="66"/>
      <c r="H612" s="66"/>
      <c r="I612" s="45"/>
      <c r="J612" s="119"/>
    </row>
    <row r="613" spans="1:10" ht="20.100000000000001" customHeight="1">
      <c r="A613" s="45"/>
      <c r="B613" s="45"/>
      <c r="C613" s="45"/>
      <c r="D613" s="45"/>
      <c r="E613" s="45"/>
      <c r="F613" s="45"/>
      <c r="G613" s="66"/>
      <c r="H613" s="66"/>
      <c r="I613" s="45"/>
      <c r="J613" s="119"/>
    </row>
    <row r="614" spans="1:10" ht="20.100000000000001" customHeight="1">
      <c r="A614" s="45"/>
      <c r="B614" s="45"/>
      <c r="C614" s="45"/>
      <c r="D614" s="45"/>
      <c r="E614" s="45"/>
      <c r="F614" s="45"/>
      <c r="G614" s="66"/>
      <c r="H614" s="66"/>
      <c r="I614" s="45"/>
      <c r="J614" s="119"/>
    </row>
    <row r="615" spans="1:10" ht="20.100000000000001" customHeight="1">
      <c r="A615" s="45"/>
      <c r="B615" s="45"/>
      <c r="C615" s="45"/>
      <c r="D615" s="45"/>
      <c r="E615" s="45"/>
      <c r="F615" s="45"/>
      <c r="G615" s="66"/>
      <c r="H615" s="66"/>
      <c r="I615" s="45"/>
      <c r="J615" s="119"/>
    </row>
    <row r="616" spans="1:10" ht="20.100000000000001" customHeight="1">
      <c r="A616" s="45"/>
      <c r="B616" s="45"/>
      <c r="C616" s="45"/>
      <c r="D616" s="45"/>
      <c r="E616" s="45"/>
      <c r="F616" s="45"/>
      <c r="G616" s="66"/>
      <c r="H616" s="66"/>
      <c r="I616" s="45"/>
      <c r="J616" s="119"/>
    </row>
    <row r="617" spans="1:10" ht="20.100000000000001" customHeight="1">
      <c r="A617" s="45"/>
      <c r="B617" s="45"/>
      <c r="C617" s="45"/>
      <c r="D617" s="45"/>
      <c r="E617" s="45"/>
      <c r="F617" s="45"/>
      <c r="G617" s="66"/>
      <c r="H617" s="66"/>
      <c r="I617" s="45"/>
      <c r="J617" s="119"/>
    </row>
    <row r="618" spans="1:10" ht="20.100000000000001" customHeight="1">
      <c r="A618" s="45"/>
      <c r="B618" s="45"/>
      <c r="C618" s="45"/>
      <c r="D618" s="45"/>
      <c r="E618" s="45"/>
      <c r="F618" s="45"/>
      <c r="G618" s="66"/>
      <c r="H618" s="66"/>
      <c r="I618" s="45"/>
      <c r="J618" s="119"/>
    </row>
    <row r="619" spans="1:10" ht="20.100000000000001" customHeight="1">
      <c r="A619" s="45"/>
      <c r="B619" s="45"/>
      <c r="C619" s="45"/>
      <c r="D619" s="45"/>
      <c r="E619" s="45"/>
      <c r="F619" s="45"/>
      <c r="G619" s="66"/>
      <c r="H619" s="66"/>
      <c r="I619" s="45"/>
      <c r="J619" s="119"/>
    </row>
    <row r="620" spans="1:10" ht="20.100000000000001" customHeight="1">
      <c r="A620" s="45"/>
      <c r="B620" s="45"/>
      <c r="C620" s="45"/>
      <c r="D620" s="45"/>
      <c r="E620" s="45"/>
      <c r="F620" s="45"/>
      <c r="G620" s="66"/>
      <c r="H620" s="66"/>
      <c r="I620" s="45"/>
      <c r="J620" s="119"/>
    </row>
    <row r="621" spans="1:10" ht="20.100000000000001" customHeight="1">
      <c r="A621" s="45"/>
      <c r="B621" s="45"/>
      <c r="C621" s="45"/>
      <c r="D621" s="45"/>
      <c r="E621" s="45"/>
      <c r="F621" s="45"/>
      <c r="G621" s="66"/>
      <c r="H621" s="66"/>
      <c r="I621" s="45"/>
      <c r="J621" s="119"/>
    </row>
    <row r="622" spans="1:10" ht="20.100000000000001" customHeight="1">
      <c r="A622" s="45"/>
      <c r="B622" s="45"/>
      <c r="C622" s="45"/>
      <c r="D622" s="45"/>
      <c r="E622" s="45"/>
      <c r="F622" s="45"/>
      <c r="G622" s="66"/>
      <c r="H622" s="66"/>
      <c r="I622" s="45"/>
      <c r="J622" s="119"/>
    </row>
    <row r="623" spans="1:10" ht="20.100000000000001" customHeight="1">
      <c r="A623" s="45"/>
      <c r="B623" s="45"/>
      <c r="C623" s="45"/>
      <c r="D623" s="45"/>
      <c r="E623" s="45"/>
      <c r="F623" s="45"/>
      <c r="G623" s="66"/>
      <c r="H623" s="66"/>
      <c r="I623" s="45"/>
      <c r="J623" s="119"/>
    </row>
    <row r="624" spans="1:10" ht="20.100000000000001" customHeight="1">
      <c r="A624" s="45"/>
      <c r="B624" s="45"/>
      <c r="C624" s="45"/>
      <c r="D624" s="45"/>
      <c r="E624" s="45"/>
      <c r="F624" s="45"/>
      <c r="G624" s="66"/>
      <c r="H624" s="66"/>
      <c r="I624" s="45"/>
      <c r="J624" s="119"/>
    </row>
    <row r="625" spans="1:10" ht="20.100000000000001" customHeight="1">
      <c r="A625" s="45"/>
      <c r="B625" s="45"/>
      <c r="C625" s="45"/>
      <c r="D625" s="45"/>
      <c r="E625" s="45"/>
      <c r="F625" s="45"/>
      <c r="G625" s="66"/>
      <c r="H625" s="66"/>
      <c r="I625" s="45"/>
      <c r="J625" s="119"/>
    </row>
    <row r="626" spans="1:10" ht="20.100000000000001" customHeight="1">
      <c r="A626" s="45"/>
      <c r="B626" s="45"/>
      <c r="C626" s="45"/>
      <c r="D626" s="45"/>
      <c r="E626" s="45"/>
      <c r="F626" s="45"/>
      <c r="G626" s="66"/>
      <c r="H626" s="66"/>
      <c r="I626" s="45"/>
      <c r="J626" s="119"/>
    </row>
    <row r="627" spans="1:10" ht="20.100000000000001" customHeight="1">
      <c r="A627" s="45"/>
      <c r="B627" s="45"/>
      <c r="C627" s="45"/>
      <c r="D627" s="45"/>
      <c r="E627" s="45"/>
      <c r="F627" s="45"/>
      <c r="G627" s="66"/>
      <c r="H627" s="66"/>
      <c r="I627" s="45"/>
      <c r="J627" s="119"/>
    </row>
    <row r="628" spans="1:10" ht="20.100000000000001" customHeight="1">
      <c r="A628" s="45"/>
      <c r="B628" s="45"/>
      <c r="C628" s="45"/>
      <c r="D628" s="45"/>
      <c r="E628" s="45"/>
      <c r="F628" s="45"/>
      <c r="G628" s="66"/>
      <c r="H628" s="66"/>
      <c r="I628" s="45"/>
      <c r="J628" s="119"/>
    </row>
    <row r="629" spans="1:10" ht="20.100000000000001" customHeight="1">
      <c r="A629" s="45"/>
      <c r="B629" s="45"/>
      <c r="C629" s="45"/>
      <c r="D629" s="45"/>
      <c r="E629" s="45"/>
      <c r="F629" s="45"/>
      <c r="G629" s="66"/>
      <c r="H629" s="66"/>
      <c r="I629" s="45"/>
      <c r="J629" s="119"/>
    </row>
    <row r="630" spans="1:10" ht="20.100000000000001" customHeight="1">
      <c r="A630" s="45"/>
      <c r="B630" s="45"/>
      <c r="C630" s="45"/>
      <c r="D630" s="45"/>
      <c r="E630" s="45"/>
      <c r="F630" s="45"/>
      <c r="G630" s="66"/>
      <c r="H630" s="66"/>
      <c r="I630" s="45"/>
      <c r="J630" s="119"/>
    </row>
    <row r="631" spans="1:10" ht="20.100000000000001" customHeight="1">
      <c r="A631" s="45"/>
      <c r="B631" s="45"/>
      <c r="C631" s="45"/>
      <c r="D631" s="45"/>
      <c r="E631" s="45"/>
      <c r="F631" s="45"/>
      <c r="G631" s="66"/>
      <c r="H631" s="66"/>
      <c r="I631" s="45"/>
      <c r="J631" s="119"/>
    </row>
    <row r="632" spans="1:10" ht="20.100000000000001" customHeight="1">
      <c r="A632" s="45"/>
      <c r="B632" s="45"/>
      <c r="C632" s="45"/>
      <c r="D632" s="45"/>
      <c r="E632" s="45"/>
      <c r="F632" s="45"/>
      <c r="G632" s="66"/>
      <c r="H632" s="66"/>
      <c r="I632" s="45"/>
      <c r="J632" s="119"/>
    </row>
    <row r="633" spans="1:10" ht="20.100000000000001" customHeight="1">
      <c r="A633" s="45"/>
      <c r="B633" s="45"/>
      <c r="C633" s="45"/>
      <c r="D633" s="45"/>
      <c r="E633" s="45"/>
      <c r="F633" s="45"/>
      <c r="G633" s="66"/>
      <c r="H633" s="66"/>
      <c r="I633" s="45"/>
      <c r="J633" s="119"/>
    </row>
    <row r="634" spans="1:10" ht="20.100000000000001" customHeight="1">
      <c r="A634" s="45"/>
      <c r="B634" s="45"/>
      <c r="C634" s="45"/>
      <c r="D634" s="45"/>
      <c r="E634" s="45"/>
      <c r="F634" s="45"/>
      <c r="G634" s="66"/>
      <c r="H634" s="66"/>
      <c r="I634" s="45"/>
      <c r="J634" s="119"/>
    </row>
    <row r="635" spans="1:10" ht="20.100000000000001" customHeight="1">
      <c r="A635" s="45"/>
      <c r="B635" s="45"/>
      <c r="C635" s="45"/>
      <c r="D635" s="45"/>
      <c r="E635" s="45"/>
      <c r="F635" s="45"/>
      <c r="G635" s="66"/>
      <c r="H635" s="66"/>
      <c r="I635" s="45"/>
      <c r="J635" s="119"/>
    </row>
    <row r="636" spans="1:10" ht="20.100000000000001" customHeight="1">
      <c r="A636" s="45"/>
      <c r="B636" s="45"/>
      <c r="C636" s="45"/>
      <c r="D636" s="45"/>
      <c r="E636" s="45"/>
      <c r="F636" s="45"/>
      <c r="G636" s="66"/>
      <c r="H636" s="66"/>
      <c r="I636" s="45"/>
      <c r="J636" s="119"/>
    </row>
    <row r="637" spans="1:10" ht="20.100000000000001" customHeight="1">
      <c r="A637" s="45"/>
      <c r="B637" s="45"/>
      <c r="C637" s="45"/>
      <c r="D637" s="45"/>
      <c r="E637" s="45"/>
      <c r="F637" s="45"/>
      <c r="G637" s="66"/>
      <c r="H637" s="66"/>
      <c r="I637" s="45"/>
      <c r="J637" s="119"/>
    </row>
    <row r="638" spans="1:10" ht="20.100000000000001" customHeight="1">
      <c r="A638" s="45"/>
      <c r="B638" s="45"/>
      <c r="C638" s="45"/>
      <c r="D638" s="45"/>
      <c r="E638" s="45"/>
      <c r="F638" s="45"/>
      <c r="G638" s="66"/>
      <c r="H638" s="66"/>
      <c r="I638" s="45"/>
      <c r="J638" s="119"/>
    </row>
    <row r="639" spans="1:10" ht="20.100000000000001" customHeight="1">
      <c r="A639" s="45"/>
      <c r="B639" s="45"/>
      <c r="C639" s="45"/>
      <c r="D639" s="45"/>
      <c r="E639" s="45"/>
      <c r="F639" s="45"/>
      <c r="G639" s="66"/>
      <c r="H639" s="66"/>
      <c r="I639" s="45"/>
      <c r="J639" s="119"/>
    </row>
    <row r="640" spans="1:10" ht="20.100000000000001" customHeight="1">
      <c r="A640" s="45"/>
      <c r="B640" s="45"/>
      <c r="C640" s="45"/>
      <c r="D640" s="45"/>
      <c r="E640" s="45"/>
      <c r="F640" s="45"/>
      <c r="G640" s="66"/>
      <c r="H640" s="66"/>
      <c r="I640" s="45"/>
      <c r="J640" s="119"/>
    </row>
    <row r="641" spans="1:10" ht="20.100000000000001" customHeight="1">
      <c r="A641" s="45"/>
      <c r="B641" s="45"/>
      <c r="C641" s="45"/>
      <c r="D641" s="45"/>
      <c r="E641" s="45"/>
      <c r="F641" s="45"/>
      <c r="G641" s="66"/>
      <c r="H641" s="66"/>
      <c r="I641" s="45"/>
      <c r="J641" s="119"/>
    </row>
    <row r="642" spans="1:10" ht="20.100000000000001" customHeight="1">
      <c r="A642" s="45"/>
      <c r="B642" s="45"/>
      <c r="C642" s="45"/>
      <c r="D642" s="45"/>
      <c r="E642" s="45"/>
      <c r="F642" s="45"/>
      <c r="G642" s="66"/>
      <c r="H642" s="66"/>
      <c r="I642" s="45"/>
      <c r="J642" s="119"/>
    </row>
    <row r="643" spans="1:10" ht="20.100000000000001" customHeight="1">
      <c r="A643" s="45"/>
      <c r="B643" s="45"/>
      <c r="C643" s="45"/>
      <c r="D643" s="45"/>
      <c r="E643" s="45"/>
      <c r="F643" s="45"/>
      <c r="G643" s="66"/>
      <c r="H643" s="66"/>
      <c r="I643" s="45"/>
      <c r="J643" s="119"/>
    </row>
    <row r="644" spans="1:10" ht="20.100000000000001" customHeight="1">
      <c r="A644" s="45"/>
      <c r="B644" s="45"/>
      <c r="C644" s="45"/>
      <c r="D644" s="45"/>
      <c r="E644" s="45"/>
      <c r="F644" s="45"/>
      <c r="G644" s="66"/>
      <c r="H644" s="66"/>
      <c r="I644" s="45"/>
      <c r="J644" s="119"/>
    </row>
    <row r="645" spans="1:10" ht="20.100000000000001" customHeight="1">
      <c r="A645" s="45"/>
      <c r="B645" s="45"/>
      <c r="C645" s="45"/>
      <c r="D645" s="45"/>
      <c r="E645" s="45"/>
      <c r="F645" s="45"/>
      <c r="G645" s="66"/>
      <c r="H645" s="66"/>
      <c r="I645" s="45"/>
      <c r="J645" s="119"/>
    </row>
    <row r="646" spans="1:10" ht="20.100000000000001" customHeight="1">
      <c r="A646" s="45"/>
      <c r="B646" s="45"/>
      <c r="C646" s="45"/>
      <c r="D646" s="45"/>
      <c r="E646" s="45"/>
      <c r="F646" s="45"/>
      <c r="G646" s="66"/>
      <c r="H646" s="66"/>
      <c r="I646" s="45"/>
      <c r="J646" s="119"/>
    </row>
    <row r="647" spans="1:10" ht="20.100000000000001" customHeight="1">
      <c r="A647" s="45"/>
      <c r="B647" s="45"/>
      <c r="C647" s="45"/>
      <c r="D647" s="45"/>
      <c r="E647" s="45"/>
      <c r="F647" s="45"/>
      <c r="G647" s="66"/>
      <c r="H647" s="66"/>
      <c r="I647" s="45"/>
      <c r="J647" s="119"/>
    </row>
    <row r="648" spans="1:10" ht="20.100000000000001" customHeight="1">
      <c r="A648" s="45"/>
      <c r="B648" s="45"/>
      <c r="C648" s="45"/>
      <c r="D648" s="45"/>
      <c r="E648" s="45"/>
      <c r="F648" s="45"/>
      <c r="G648" s="66"/>
      <c r="H648" s="66"/>
      <c r="I648" s="45"/>
      <c r="J648" s="119"/>
    </row>
    <row r="649" spans="1:10" ht="20.100000000000001" customHeight="1">
      <c r="A649" s="45"/>
      <c r="B649" s="45"/>
      <c r="C649" s="45"/>
      <c r="D649" s="45"/>
      <c r="E649" s="45"/>
      <c r="F649" s="45"/>
      <c r="G649" s="66"/>
      <c r="H649" s="66"/>
      <c r="I649" s="45"/>
      <c r="J649" s="119"/>
    </row>
    <row r="650" spans="1:10" ht="20.100000000000001" customHeight="1">
      <c r="A650" s="45"/>
      <c r="B650" s="45"/>
      <c r="C650" s="45"/>
      <c r="D650" s="45"/>
      <c r="E650" s="45"/>
      <c r="F650" s="45"/>
      <c r="G650" s="66"/>
      <c r="H650" s="66"/>
      <c r="I650" s="45"/>
      <c r="J650" s="119"/>
    </row>
    <row r="651" spans="1:10" ht="20.100000000000001" customHeight="1">
      <c r="A651" s="45"/>
      <c r="B651" s="45"/>
      <c r="C651" s="45"/>
      <c r="D651" s="45"/>
      <c r="E651" s="45"/>
      <c r="F651" s="45"/>
      <c r="G651" s="66"/>
      <c r="H651" s="66"/>
      <c r="I651" s="45"/>
      <c r="J651" s="119"/>
    </row>
    <row r="652" spans="1:10" ht="20.100000000000001" customHeight="1">
      <c r="A652" s="45"/>
      <c r="B652" s="45"/>
      <c r="C652" s="45"/>
      <c r="D652" s="45"/>
      <c r="E652" s="45"/>
      <c r="F652" s="45"/>
      <c r="G652" s="66"/>
      <c r="H652" s="66"/>
      <c r="I652" s="45"/>
      <c r="J652" s="119"/>
    </row>
    <row r="653" spans="1:10" ht="20.100000000000001" customHeight="1">
      <c r="A653" s="45"/>
      <c r="B653" s="45"/>
      <c r="C653" s="45"/>
      <c r="D653" s="45"/>
      <c r="E653" s="45"/>
      <c r="F653" s="45"/>
      <c r="G653" s="66"/>
      <c r="H653" s="66"/>
      <c r="I653" s="45"/>
      <c r="J653" s="119"/>
    </row>
    <row r="654" spans="1:10" ht="20.100000000000001" customHeight="1">
      <c r="A654" s="45"/>
      <c r="B654" s="45"/>
      <c r="C654" s="45"/>
      <c r="D654" s="45"/>
      <c r="E654" s="45"/>
      <c r="F654" s="45"/>
      <c r="G654" s="66"/>
      <c r="H654" s="66"/>
      <c r="I654" s="45"/>
      <c r="J654" s="119"/>
    </row>
    <row r="655" spans="1:10" ht="20.100000000000001" customHeight="1">
      <c r="A655" s="45"/>
      <c r="B655" s="45"/>
      <c r="C655" s="45"/>
      <c r="D655" s="45"/>
      <c r="E655" s="45"/>
      <c r="F655" s="45"/>
      <c r="G655" s="66"/>
      <c r="H655" s="66"/>
      <c r="I655" s="45"/>
      <c r="J655" s="119"/>
    </row>
    <row r="656" spans="1:10" ht="20.100000000000001" customHeight="1">
      <c r="A656" s="45"/>
      <c r="B656" s="45"/>
      <c r="C656" s="45"/>
      <c r="D656" s="45"/>
      <c r="E656" s="45"/>
      <c r="F656" s="45"/>
      <c r="G656" s="66"/>
      <c r="H656" s="66"/>
      <c r="I656" s="45"/>
      <c r="J656" s="119"/>
    </row>
    <row r="657" spans="1:10" ht="20.100000000000001" customHeight="1">
      <c r="A657" s="45"/>
      <c r="B657" s="45"/>
      <c r="C657" s="45"/>
      <c r="D657" s="45"/>
      <c r="E657" s="45"/>
      <c r="F657" s="45"/>
      <c r="G657" s="66"/>
      <c r="H657" s="66"/>
      <c r="I657" s="45"/>
      <c r="J657" s="119"/>
    </row>
    <row r="658" spans="1:10" ht="20.100000000000001" customHeight="1">
      <c r="A658" s="45"/>
      <c r="B658" s="45"/>
      <c r="C658" s="45"/>
      <c r="D658" s="45"/>
      <c r="E658" s="45"/>
      <c r="F658" s="45"/>
      <c r="G658" s="66"/>
      <c r="H658" s="66"/>
      <c r="I658" s="45"/>
      <c r="J658" s="119"/>
    </row>
    <row r="659" spans="1:10" ht="20.100000000000001" customHeight="1">
      <c r="A659" s="45"/>
      <c r="B659" s="45"/>
      <c r="C659" s="45"/>
      <c r="D659" s="45"/>
      <c r="E659" s="45"/>
      <c r="F659" s="45"/>
      <c r="G659" s="66"/>
      <c r="H659" s="66"/>
      <c r="I659" s="45"/>
      <c r="J659" s="119"/>
    </row>
    <row r="660" spans="1:10" ht="20.100000000000001" customHeight="1">
      <c r="A660" s="45"/>
      <c r="B660" s="45"/>
      <c r="C660" s="45"/>
      <c r="D660" s="45"/>
      <c r="E660" s="45"/>
      <c r="F660" s="45"/>
      <c r="G660" s="66"/>
      <c r="H660" s="66"/>
      <c r="I660" s="45"/>
      <c r="J660" s="119"/>
    </row>
    <row r="661" spans="1:10" ht="20.100000000000001" customHeight="1">
      <c r="A661" s="45"/>
      <c r="B661" s="45"/>
      <c r="C661" s="45"/>
      <c r="D661" s="45"/>
      <c r="E661" s="45"/>
      <c r="F661" s="45"/>
      <c r="G661" s="66"/>
      <c r="H661" s="66"/>
      <c r="I661" s="45"/>
      <c r="J661" s="119"/>
    </row>
    <row r="662" spans="1:10" ht="20.100000000000001" customHeight="1">
      <c r="A662" s="45"/>
      <c r="B662" s="45"/>
      <c r="C662" s="45"/>
      <c r="D662" s="45"/>
      <c r="E662" s="45"/>
      <c r="F662" s="45"/>
      <c r="G662" s="66"/>
      <c r="H662" s="66"/>
      <c r="I662" s="45"/>
      <c r="J662" s="119"/>
    </row>
    <row r="663" spans="1:10" ht="20.100000000000001" customHeight="1">
      <c r="A663" s="45"/>
      <c r="B663" s="45"/>
      <c r="C663" s="45"/>
      <c r="D663" s="45"/>
      <c r="E663" s="45"/>
      <c r="F663" s="45"/>
      <c r="G663" s="66"/>
      <c r="H663" s="66"/>
      <c r="I663" s="45"/>
      <c r="J663" s="119"/>
    </row>
    <row r="664" spans="1:10" ht="20.100000000000001" customHeight="1">
      <c r="A664" s="45"/>
      <c r="B664" s="45"/>
      <c r="C664" s="45"/>
      <c r="D664" s="45"/>
      <c r="E664" s="45"/>
      <c r="F664" s="45"/>
      <c r="G664" s="66"/>
      <c r="H664" s="66"/>
      <c r="I664" s="45"/>
      <c r="J664" s="119"/>
    </row>
    <row r="665" spans="1:10" ht="20.100000000000001" customHeight="1">
      <c r="A665" s="45"/>
      <c r="B665" s="45"/>
      <c r="C665" s="45"/>
      <c r="D665" s="45"/>
      <c r="E665" s="45"/>
      <c r="F665" s="45"/>
      <c r="G665" s="66"/>
      <c r="H665" s="66"/>
      <c r="I665" s="45"/>
      <c r="J665" s="119"/>
    </row>
    <row r="666" spans="1:10" ht="20.100000000000001" customHeight="1">
      <c r="A666" s="45"/>
      <c r="B666" s="45"/>
      <c r="C666" s="45"/>
      <c r="D666" s="45"/>
      <c r="E666" s="45"/>
      <c r="F666" s="45"/>
      <c r="G666" s="66"/>
      <c r="H666" s="66"/>
      <c r="I666" s="45"/>
      <c r="J666" s="119"/>
    </row>
    <row r="667" spans="1:10" ht="20.100000000000001" customHeight="1">
      <c r="A667" s="45"/>
      <c r="B667" s="45"/>
      <c r="C667" s="45"/>
      <c r="D667" s="45"/>
      <c r="E667" s="45"/>
      <c r="F667" s="45"/>
      <c r="G667" s="66"/>
      <c r="H667" s="66"/>
      <c r="I667" s="45"/>
      <c r="J667" s="119"/>
    </row>
    <row r="668" spans="1:10" ht="20.100000000000001" customHeight="1">
      <c r="A668" s="45"/>
      <c r="B668" s="45"/>
      <c r="C668" s="45"/>
      <c r="D668" s="45"/>
      <c r="E668" s="45"/>
      <c r="F668" s="45"/>
      <c r="G668" s="66"/>
      <c r="H668" s="66"/>
      <c r="I668" s="45"/>
      <c r="J668" s="119"/>
    </row>
    <row r="669" spans="1:10" ht="20.100000000000001" customHeight="1">
      <c r="A669" s="45"/>
      <c r="B669" s="45"/>
      <c r="C669" s="45"/>
      <c r="D669" s="45"/>
      <c r="E669" s="45"/>
      <c r="F669" s="45"/>
      <c r="G669" s="66"/>
      <c r="H669" s="66"/>
      <c r="I669" s="45"/>
      <c r="J669" s="119"/>
    </row>
    <row r="670" spans="1:10" ht="20.100000000000001" customHeight="1">
      <c r="A670" s="45"/>
      <c r="B670" s="45"/>
      <c r="C670" s="45"/>
      <c r="D670" s="45"/>
      <c r="E670" s="45"/>
      <c r="F670" s="45"/>
      <c r="G670" s="66"/>
      <c r="H670" s="66"/>
      <c r="I670" s="45"/>
      <c r="J670" s="119"/>
    </row>
    <row r="671" spans="1:10" ht="20.100000000000001" customHeight="1">
      <c r="A671" s="45"/>
      <c r="B671" s="45"/>
      <c r="C671" s="45"/>
      <c r="D671" s="45"/>
      <c r="E671" s="45"/>
      <c r="F671" s="45"/>
      <c r="G671" s="66"/>
      <c r="H671" s="66"/>
      <c r="I671" s="45"/>
      <c r="J671" s="119"/>
    </row>
    <row r="672" spans="1:10" ht="20.100000000000001" customHeight="1">
      <c r="A672" s="45"/>
      <c r="B672" s="45"/>
      <c r="C672" s="45"/>
      <c r="D672" s="45"/>
      <c r="E672" s="45"/>
      <c r="F672" s="45"/>
      <c r="G672" s="66"/>
      <c r="H672" s="66"/>
      <c r="I672" s="45"/>
      <c r="J672" s="119"/>
    </row>
    <row r="673" spans="1:10" ht="20.100000000000001" customHeight="1">
      <c r="A673" s="45"/>
      <c r="B673" s="45"/>
      <c r="C673" s="45"/>
      <c r="D673" s="45"/>
      <c r="E673" s="45"/>
      <c r="F673" s="45"/>
      <c r="G673" s="66"/>
      <c r="H673" s="66"/>
      <c r="I673" s="45"/>
      <c r="J673" s="119"/>
    </row>
    <row r="674" spans="1:10" ht="20.100000000000001" customHeight="1">
      <c r="A674" s="45"/>
      <c r="B674" s="45"/>
      <c r="C674" s="45"/>
      <c r="D674" s="45"/>
      <c r="E674" s="45"/>
      <c r="F674" s="45"/>
      <c r="G674" s="66"/>
      <c r="H674" s="66"/>
      <c r="I674" s="45"/>
      <c r="J674" s="119"/>
    </row>
    <row r="675" spans="1:10" ht="20.100000000000001" customHeight="1">
      <c r="A675" s="45"/>
      <c r="B675" s="45"/>
      <c r="C675" s="45"/>
      <c r="D675" s="45"/>
      <c r="E675" s="45"/>
      <c r="F675" s="45"/>
      <c r="G675" s="66"/>
      <c r="H675" s="66"/>
      <c r="I675" s="45"/>
      <c r="J675" s="119"/>
    </row>
    <row r="676" spans="1:10" ht="20.100000000000001" customHeight="1">
      <c r="A676" s="45"/>
      <c r="B676" s="45"/>
      <c r="C676" s="45"/>
      <c r="D676" s="45"/>
      <c r="E676" s="45"/>
      <c r="F676" s="45"/>
      <c r="G676" s="66"/>
      <c r="H676" s="66"/>
      <c r="I676" s="45"/>
      <c r="J676" s="119"/>
    </row>
    <row r="677" spans="1:10" ht="20.100000000000001" customHeight="1">
      <c r="A677" s="45"/>
      <c r="B677" s="45"/>
      <c r="C677" s="45"/>
      <c r="D677" s="45"/>
      <c r="E677" s="45"/>
      <c r="F677" s="45"/>
      <c r="G677" s="66"/>
      <c r="H677" s="66"/>
      <c r="I677" s="45"/>
      <c r="J677" s="119"/>
    </row>
    <row r="678" spans="1:10" ht="20.100000000000001" customHeight="1">
      <c r="A678" s="45"/>
      <c r="B678" s="45"/>
      <c r="C678" s="45"/>
      <c r="D678" s="45"/>
      <c r="E678" s="45"/>
      <c r="F678" s="45"/>
      <c r="G678" s="66"/>
      <c r="H678" s="66"/>
      <c r="I678" s="45"/>
      <c r="J678" s="119"/>
    </row>
    <row r="679" spans="1:10" ht="20.100000000000001" customHeight="1">
      <c r="A679" s="45"/>
      <c r="B679" s="45"/>
      <c r="C679" s="45"/>
      <c r="D679" s="45"/>
      <c r="E679" s="45"/>
      <c r="F679" s="45"/>
      <c r="G679" s="66"/>
      <c r="H679" s="66"/>
      <c r="I679" s="45"/>
      <c r="J679" s="119"/>
    </row>
    <row r="680" spans="1:10" ht="20.100000000000001" customHeight="1">
      <c r="A680" s="45"/>
      <c r="B680" s="45"/>
      <c r="C680" s="45"/>
      <c r="D680" s="45"/>
      <c r="E680" s="45"/>
      <c r="F680" s="45"/>
      <c r="G680" s="66"/>
      <c r="H680" s="66"/>
      <c r="I680" s="45"/>
      <c r="J680" s="119"/>
    </row>
    <row r="681" spans="1:10" ht="20.100000000000001" customHeight="1">
      <c r="A681" s="45"/>
      <c r="B681" s="45"/>
      <c r="C681" s="45"/>
      <c r="D681" s="45"/>
      <c r="E681" s="45"/>
      <c r="F681" s="45"/>
      <c r="G681" s="66"/>
      <c r="H681" s="66"/>
      <c r="I681" s="45"/>
      <c r="J681" s="119"/>
    </row>
    <row r="682" spans="1:10" ht="20.100000000000001" customHeight="1">
      <c r="A682" s="45"/>
      <c r="B682" s="45"/>
      <c r="C682" s="45"/>
      <c r="D682" s="45"/>
      <c r="E682" s="45"/>
      <c r="F682" s="45"/>
      <c r="G682" s="66"/>
      <c r="H682" s="66"/>
      <c r="I682" s="45"/>
      <c r="J682" s="119"/>
    </row>
    <row r="683" spans="1:10" ht="20.100000000000001" customHeight="1">
      <c r="A683" s="45"/>
      <c r="B683" s="45"/>
      <c r="C683" s="45"/>
      <c r="D683" s="45"/>
      <c r="E683" s="45"/>
      <c r="F683" s="45"/>
      <c r="G683" s="66"/>
      <c r="H683" s="66"/>
      <c r="I683" s="45"/>
      <c r="J683" s="119"/>
    </row>
    <row r="684" spans="1:10" ht="20.100000000000001" customHeight="1">
      <c r="A684" s="45"/>
      <c r="B684" s="45"/>
      <c r="C684" s="45"/>
      <c r="D684" s="45"/>
      <c r="E684" s="45"/>
      <c r="F684" s="45"/>
      <c r="G684" s="66"/>
      <c r="H684" s="66"/>
      <c r="I684" s="45"/>
      <c r="J684" s="119"/>
    </row>
    <row r="685" spans="1:10" ht="20.100000000000001" customHeight="1">
      <c r="A685" s="45"/>
      <c r="B685" s="45"/>
      <c r="C685" s="45"/>
      <c r="D685" s="45"/>
      <c r="E685" s="45"/>
      <c r="F685" s="45"/>
      <c r="G685" s="66"/>
      <c r="H685" s="66"/>
      <c r="I685" s="45"/>
      <c r="J685" s="119"/>
    </row>
    <row r="686" spans="1:10" ht="20.100000000000001" customHeight="1">
      <c r="A686" s="45"/>
      <c r="B686" s="45"/>
      <c r="C686" s="45"/>
      <c r="D686" s="45"/>
      <c r="E686" s="45"/>
      <c r="F686" s="45"/>
      <c r="G686" s="66"/>
      <c r="H686" s="66"/>
      <c r="I686" s="45"/>
      <c r="J686" s="119"/>
    </row>
    <row r="687" spans="1:10" ht="20.100000000000001" customHeight="1">
      <c r="A687" s="45"/>
      <c r="B687" s="45"/>
      <c r="C687" s="45"/>
      <c r="D687" s="45"/>
      <c r="E687" s="45"/>
      <c r="F687" s="45"/>
      <c r="G687" s="66"/>
      <c r="H687" s="66"/>
      <c r="I687" s="45"/>
      <c r="J687" s="119"/>
    </row>
    <row r="688" spans="1:10" ht="20.100000000000001" customHeight="1">
      <c r="A688" s="45"/>
      <c r="B688" s="45"/>
      <c r="C688" s="45"/>
      <c r="D688" s="45"/>
      <c r="E688" s="45"/>
      <c r="F688" s="45"/>
      <c r="G688" s="66"/>
      <c r="H688" s="66"/>
      <c r="I688" s="45"/>
      <c r="J688" s="119"/>
    </row>
    <row r="689" spans="1:10" ht="20.100000000000001" customHeight="1">
      <c r="A689" s="45"/>
      <c r="B689" s="45"/>
      <c r="C689" s="45"/>
      <c r="D689" s="45"/>
      <c r="E689" s="45"/>
      <c r="F689" s="45"/>
      <c r="G689" s="66"/>
      <c r="H689" s="66"/>
      <c r="I689" s="45"/>
      <c r="J689" s="119"/>
    </row>
    <row r="690" spans="1:10" ht="20.100000000000001" customHeight="1">
      <c r="A690" s="45"/>
      <c r="B690" s="45"/>
      <c r="C690" s="45"/>
      <c r="D690" s="45"/>
      <c r="E690" s="45"/>
      <c r="F690" s="45"/>
      <c r="G690" s="66"/>
      <c r="H690" s="66"/>
      <c r="I690" s="45"/>
      <c r="J690" s="119"/>
    </row>
    <row r="691" spans="1:10" ht="20.100000000000001" customHeight="1">
      <c r="A691" s="45"/>
      <c r="B691" s="45"/>
      <c r="C691" s="45"/>
      <c r="D691" s="45"/>
      <c r="E691" s="45"/>
      <c r="F691" s="45"/>
      <c r="G691" s="66"/>
      <c r="H691" s="66"/>
      <c r="I691" s="45"/>
      <c r="J691" s="119"/>
    </row>
    <row r="692" spans="1:10" ht="20.100000000000001" customHeight="1">
      <c r="A692" s="45"/>
      <c r="B692" s="45"/>
      <c r="C692" s="45"/>
      <c r="D692" s="45"/>
      <c r="E692" s="45"/>
      <c r="F692" s="45"/>
      <c r="G692" s="66"/>
      <c r="H692" s="66"/>
      <c r="I692" s="45"/>
      <c r="J692" s="119"/>
    </row>
    <row r="693" spans="1:10" ht="20.100000000000001" customHeight="1">
      <c r="A693" s="45"/>
      <c r="B693" s="45"/>
      <c r="C693" s="45"/>
      <c r="D693" s="45"/>
      <c r="E693" s="45"/>
      <c r="F693" s="45"/>
      <c r="G693" s="66"/>
      <c r="H693" s="66"/>
      <c r="I693" s="45"/>
      <c r="J693" s="119"/>
    </row>
    <row r="694" spans="1:10" ht="20.100000000000001" customHeight="1">
      <c r="A694" s="45"/>
      <c r="B694" s="45"/>
      <c r="C694" s="45"/>
      <c r="D694" s="45"/>
      <c r="E694" s="45"/>
      <c r="F694" s="45"/>
      <c r="G694" s="66"/>
      <c r="H694" s="66"/>
      <c r="I694" s="45"/>
      <c r="J694" s="119"/>
    </row>
    <row r="695" spans="1:10" ht="20.100000000000001" customHeight="1">
      <c r="A695" s="45"/>
      <c r="B695" s="45"/>
      <c r="C695" s="45"/>
      <c r="D695" s="45"/>
      <c r="E695" s="45"/>
      <c r="F695" s="45"/>
      <c r="G695" s="66"/>
      <c r="H695" s="66"/>
      <c r="I695" s="45"/>
      <c r="J695" s="119"/>
    </row>
    <row r="696" spans="1:10" ht="20.100000000000001" customHeight="1">
      <c r="A696" s="45"/>
      <c r="B696" s="45"/>
      <c r="C696" s="45"/>
      <c r="D696" s="45"/>
      <c r="E696" s="45"/>
      <c r="F696" s="45"/>
      <c r="G696" s="66"/>
      <c r="H696" s="66"/>
      <c r="I696" s="45"/>
      <c r="J696" s="119"/>
    </row>
    <row r="697" spans="1:10" ht="20.100000000000001" customHeight="1">
      <c r="A697" s="45"/>
      <c r="B697" s="45"/>
      <c r="C697" s="45"/>
      <c r="D697" s="45"/>
      <c r="E697" s="45"/>
      <c r="F697" s="45"/>
      <c r="G697" s="66"/>
      <c r="H697" s="66"/>
      <c r="I697" s="45"/>
      <c r="J697" s="119"/>
    </row>
    <row r="698" spans="1:10" ht="20.100000000000001" customHeight="1">
      <c r="A698" s="45"/>
      <c r="B698" s="45"/>
      <c r="C698" s="45"/>
      <c r="D698" s="45"/>
      <c r="E698" s="45"/>
      <c r="F698" s="45"/>
      <c r="G698" s="66"/>
      <c r="H698" s="66"/>
      <c r="I698" s="45"/>
      <c r="J698" s="119"/>
    </row>
    <row r="699" spans="1:10" ht="20.100000000000001" customHeight="1">
      <c r="A699" s="45"/>
      <c r="B699" s="45"/>
      <c r="C699" s="45"/>
      <c r="D699" s="45"/>
      <c r="E699" s="45"/>
      <c r="F699" s="45"/>
      <c r="G699" s="66"/>
      <c r="H699" s="66"/>
      <c r="I699" s="45"/>
      <c r="J699" s="119"/>
    </row>
    <row r="700" spans="1:10" ht="20.100000000000001" customHeight="1">
      <c r="A700" s="45"/>
      <c r="B700" s="45"/>
      <c r="C700" s="45"/>
      <c r="D700" s="45"/>
      <c r="E700" s="45"/>
      <c r="F700" s="45"/>
      <c r="G700" s="66"/>
      <c r="H700" s="66"/>
      <c r="I700" s="45"/>
      <c r="J700" s="119"/>
    </row>
    <row r="701" spans="1:10" ht="20.100000000000001" customHeight="1">
      <c r="A701" s="45"/>
      <c r="B701" s="45"/>
      <c r="C701" s="45"/>
      <c r="D701" s="45"/>
      <c r="E701" s="45"/>
      <c r="F701" s="45"/>
      <c r="G701" s="66"/>
      <c r="H701" s="66"/>
      <c r="I701" s="45"/>
      <c r="J701" s="119"/>
    </row>
    <row r="702" spans="1:10" ht="20.100000000000001" customHeight="1">
      <c r="A702" s="45"/>
      <c r="B702" s="45"/>
      <c r="C702" s="45"/>
      <c r="D702" s="45"/>
      <c r="E702" s="45"/>
      <c r="F702" s="45"/>
      <c r="G702" s="66"/>
      <c r="H702" s="66"/>
      <c r="I702" s="45"/>
      <c r="J702" s="119"/>
    </row>
    <row r="703" spans="1:10" ht="20.100000000000001" customHeight="1">
      <c r="A703" s="45"/>
      <c r="B703" s="45"/>
      <c r="C703" s="45"/>
      <c r="D703" s="45"/>
      <c r="E703" s="45"/>
      <c r="F703" s="45"/>
      <c r="G703" s="66"/>
      <c r="H703" s="66"/>
      <c r="I703" s="45"/>
      <c r="J703" s="119"/>
    </row>
    <row r="704" spans="1:10" ht="20.100000000000001" customHeight="1">
      <c r="A704" s="45"/>
      <c r="B704" s="45"/>
      <c r="C704" s="45"/>
      <c r="D704" s="45"/>
      <c r="E704" s="45"/>
      <c r="F704" s="45"/>
      <c r="G704" s="66"/>
      <c r="H704" s="66"/>
      <c r="I704" s="45"/>
      <c r="J704" s="119"/>
    </row>
    <row r="705" spans="1:10" ht="20.100000000000001" customHeight="1">
      <c r="A705" s="45"/>
      <c r="B705" s="45"/>
      <c r="C705" s="45"/>
      <c r="D705" s="45"/>
      <c r="E705" s="45"/>
      <c r="F705" s="45"/>
      <c r="G705" s="66"/>
      <c r="H705" s="66"/>
      <c r="I705" s="45"/>
      <c r="J705" s="119"/>
    </row>
    <row r="706" spans="1:10" ht="20.100000000000001" customHeight="1">
      <c r="A706" s="45"/>
      <c r="B706" s="45"/>
      <c r="C706" s="45"/>
      <c r="D706" s="45"/>
      <c r="E706" s="45"/>
      <c r="F706" s="45"/>
      <c r="G706" s="66"/>
      <c r="H706" s="66"/>
      <c r="I706" s="45"/>
      <c r="J706" s="119"/>
    </row>
    <row r="707" spans="1:10" ht="20.100000000000001" customHeight="1">
      <c r="A707" s="45"/>
      <c r="B707" s="45"/>
      <c r="C707" s="45"/>
      <c r="D707" s="45"/>
      <c r="E707" s="45"/>
      <c r="F707" s="45"/>
      <c r="G707" s="66"/>
      <c r="H707" s="66"/>
      <c r="I707" s="45"/>
      <c r="J707" s="119"/>
    </row>
    <row r="708" spans="1:10" ht="20.100000000000001" customHeight="1">
      <c r="A708" s="45"/>
      <c r="B708" s="45"/>
      <c r="C708" s="45"/>
      <c r="D708" s="45"/>
      <c r="E708" s="45"/>
      <c r="F708" s="45"/>
      <c r="G708" s="66"/>
      <c r="H708" s="66"/>
      <c r="I708" s="45"/>
      <c r="J708" s="119"/>
    </row>
    <row r="709" spans="1:10" ht="20.100000000000001" customHeight="1">
      <c r="A709" s="45"/>
      <c r="B709" s="45"/>
      <c r="C709" s="45"/>
      <c r="D709" s="45"/>
      <c r="E709" s="45"/>
      <c r="F709" s="45"/>
      <c r="G709" s="66"/>
      <c r="H709" s="66"/>
      <c r="I709" s="45"/>
      <c r="J709" s="119"/>
    </row>
    <row r="710" spans="1:10" ht="20.100000000000001" customHeight="1">
      <c r="A710" s="45"/>
      <c r="B710" s="45"/>
      <c r="C710" s="45"/>
      <c r="D710" s="45"/>
      <c r="E710" s="45"/>
      <c r="F710" s="45"/>
      <c r="G710" s="66"/>
      <c r="H710" s="66"/>
      <c r="I710" s="45"/>
      <c r="J710" s="119"/>
    </row>
    <row r="711" spans="1:10" ht="20.100000000000001" customHeight="1">
      <c r="A711" s="45"/>
      <c r="B711" s="45"/>
      <c r="C711" s="45"/>
      <c r="D711" s="45"/>
      <c r="E711" s="45"/>
      <c r="F711" s="45"/>
      <c r="G711" s="66"/>
      <c r="H711" s="66"/>
      <c r="I711" s="45"/>
      <c r="J711" s="119"/>
    </row>
    <row r="712" spans="1:10" ht="20.100000000000001" customHeight="1">
      <c r="A712" s="45"/>
      <c r="B712" s="45"/>
      <c r="C712" s="45"/>
      <c r="D712" s="45"/>
      <c r="E712" s="45"/>
      <c r="F712" s="45"/>
      <c r="G712" s="66"/>
      <c r="H712" s="66"/>
      <c r="I712" s="45"/>
      <c r="J712" s="119"/>
    </row>
    <row r="713" spans="1:10" ht="20.100000000000001" customHeight="1">
      <c r="A713" s="45"/>
      <c r="B713" s="45"/>
      <c r="C713" s="45"/>
      <c r="D713" s="45"/>
      <c r="E713" s="45"/>
      <c r="F713" s="45"/>
      <c r="G713" s="66"/>
      <c r="H713" s="66"/>
      <c r="I713" s="45"/>
      <c r="J713" s="119"/>
    </row>
    <row r="714" spans="1:10" ht="20.100000000000001" customHeight="1">
      <c r="A714" s="45"/>
      <c r="B714" s="45"/>
      <c r="C714" s="45"/>
      <c r="D714" s="45"/>
      <c r="E714" s="45"/>
      <c r="F714" s="45"/>
      <c r="G714" s="66"/>
      <c r="H714" s="66"/>
      <c r="I714" s="45"/>
      <c r="J714" s="119"/>
    </row>
    <row r="715" spans="1:10" ht="20.100000000000001" customHeight="1">
      <c r="A715" s="45"/>
      <c r="B715" s="45"/>
      <c r="C715" s="45"/>
      <c r="D715" s="45"/>
      <c r="E715" s="45"/>
      <c r="F715" s="45"/>
      <c r="G715" s="66"/>
      <c r="H715" s="66"/>
      <c r="I715" s="45"/>
      <c r="J715" s="119"/>
    </row>
    <row r="716" spans="1:10" ht="20.100000000000001" customHeight="1">
      <c r="A716" s="45"/>
      <c r="B716" s="45"/>
      <c r="C716" s="45"/>
      <c r="D716" s="45"/>
      <c r="E716" s="45"/>
      <c r="F716" s="45"/>
      <c r="G716" s="66"/>
      <c r="H716" s="66"/>
      <c r="I716" s="45"/>
      <c r="J716" s="119"/>
    </row>
    <row r="717" spans="1:10" ht="20.100000000000001" customHeight="1">
      <c r="A717" s="45"/>
      <c r="B717" s="45"/>
      <c r="C717" s="45"/>
      <c r="D717" s="45"/>
      <c r="E717" s="45"/>
      <c r="F717" s="45"/>
      <c r="G717" s="66"/>
      <c r="H717" s="66"/>
      <c r="I717" s="45"/>
      <c r="J717" s="119"/>
    </row>
    <row r="718" spans="1:10" ht="20.100000000000001" customHeight="1">
      <c r="A718" s="45"/>
      <c r="B718" s="45"/>
      <c r="C718" s="45"/>
      <c r="D718" s="45"/>
      <c r="E718" s="45"/>
      <c r="F718" s="45"/>
      <c r="G718" s="66"/>
      <c r="H718" s="66"/>
      <c r="I718" s="45"/>
      <c r="J718" s="119"/>
    </row>
    <row r="719" spans="1:10" ht="20.100000000000001" customHeight="1">
      <c r="A719" s="45"/>
      <c r="B719" s="45"/>
      <c r="C719" s="45"/>
      <c r="D719" s="45"/>
      <c r="E719" s="45"/>
      <c r="F719" s="45"/>
      <c r="G719" s="66"/>
      <c r="H719" s="66"/>
      <c r="I719" s="45"/>
      <c r="J719" s="119"/>
    </row>
    <row r="720" spans="1:10" ht="20.100000000000001" customHeight="1">
      <c r="A720" s="45"/>
      <c r="B720" s="45"/>
      <c r="C720" s="45"/>
      <c r="D720" s="45"/>
      <c r="E720" s="45"/>
      <c r="F720" s="45"/>
      <c r="G720" s="66"/>
      <c r="H720" s="66"/>
      <c r="I720" s="45"/>
      <c r="J720" s="119"/>
    </row>
    <row r="721" spans="1:10" ht="20.100000000000001" customHeight="1">
      <c r="A721" s="45"/>
      <c r="B721" s="45"/>
      <c r="C721" s="45"/>
      <c r="D721" s="45"/>
      <c r="E721" s="45"/>
      <c r="F721" s="45"/>
      <c r="G721" s="66"/>
      <c r="H721" s="66"/>
      <c r="I721" s="45"/>
      <c r="J721" s="119"/>
    </row>
    <row r="722" spans="1:10" ht="20.100000000000001" customHeight="1">
      <c r="A722" s="45"/>
      <c r="B722" s="45"/>
      <c r="C722" s="45"/>
      <c r="D722" s="45"/>
      <c r="E722" s="45"/>
      <c r="F722" s="45"/>
      <c r="G722" s="66"/>
      <c r="H722" s="66"/>
      <c r="I722" s="45"/>
      <c r="J722" s="119"/>
    </row>
    <row r="723" spans="1:10" ht="20.100000000000001" customHeight="1">
      <c r="A723" s="45"/>
      <c r="B723" s="45"/>
      <c r="C723" s="45"/>
      <c r="D723" s="45"/>
      <c r="E723" s="45"/>
      <c r="F723" s="45"/>
      <c r="G723" s="66"/>
      <c r="H723" s="66"/>
      <c r="I723" s="45"/>
      <c r="J723" s="119"/>
    </row>
    <row r="724" spans="1:10" ht="20.100000000000001" customHeight="1">
      <c r="A724" s="45"/>
      <c r="B724" s="45"/>
      <c r="C724" s="45"/>
      <c r="D724" s="45"/>
      <c r="E724" s="45"/>
      <c r="F724" s="45"/>
      <c r="G724" s="66"/>
      <c r="H724" s="66"/>
      <c r="I724" s="45"/>
      <c r="J724" s="119"/>
    </row>
    <row r="725" spans="1:10" ht="20.100000000000001" customHeight="1">
      <c r="A725" s="45"/>
      <c r="B725" s="45"/>
      <c r="C725" s="45"/>
      <c r="D725" s="45"/>
      <c r="E725" s="45"/>
      <c r="F725" s="45"/>
      <c r="G725" s="66"/>
      <c r="H725" s="66"/>
      <c r="I725" s="45"/>
      <c r="J725" s="119"/>
    </row>
    <row r="726" spans="1:10" ht="20.100000000000001" customHeight="1">
      <c r="A726" s="45"/>
      <c r="B726" s="45"/>
      <c r="C726" s="45"/>
      <c r="D726" s="45"/>
      <c r="E726" s="45"/>
      <c r="F726" s="45"/>
      <c r="G726" s="66"/>
      <c r="H726" s="66"/>
      <c r="I726" s="45"/>
      <c r="J726" s="119"/>
    </row>
    <row r="727" spans="1:10" ht="20.100000000000001" customHeight="1">
      <c r="A727" s="45"/>
      <c r="B727" s="45"/>
      <c r="C727" s="45"/>
      <c r="D727" s="45"/>
      <c r="E727" s="45"/>
      <c r="F727" s="45"/>
      <c r="G727" s="66"/>
      <c r="H727" s="66"/>
      <c r="I727" s="45"/>
      <c r="J727" s="119"/>
    </row>
    <row r="728" spans="1:10" ht="20.100000000000001" customHeight="1">
      <c r="A728" s="45"/>
      <c r="B728" s="45"/>
      <c r="C728" s="45"/>
      <c r="D728" s="45"/>
      <c r="E728" s="45"/>
      <c r="F728" s="45"/>
      <c r="G728" s="66"/>
      <c r="H728" s="66"/>
      <c r="I728" s="45"/>
      <c r="J728" s="119"/>
    </row>
    <row r="729" spans="1:10" ht="20.100000000000001" customHeight="1">
      <c r="A729" s="45"/>
      <c r="B729" s="45"/>
      <c r="C729" s="45"/>
      <c r="D729" s="45"/>
      <c r="E729" s="45"/>
      <c r="F729" s="45"/>
      <c r="G729" s="66"/>
      <c r="H729" s="66"/>
      <c r="I729" s="45"/>
      <c r="J729" s="119"/>
    </row>
    <row r="730" spans="1:10" ht="20.100000000000001" customHeight="1">
      <c r="A730" s="45"/>
      <c r="B730" s="45"/>
      <c r="C730" s="45"/>
      <c r="D730" s="45"/>
      <c r="E730" s="45"/>
      <c r="F730" s="45"/>
      <c r="G730" s="66"/>
      <c r="H730" s="66"/>
      <c r="I730" s="45"/>
      <c r="J730" s="119"/>
    </row>
    <row r="731" spans="1:10" ht="20.100000000000001" customHeight="1">
      <c r="A731" s="45"/>
      <c r="B731" s="45"/>
      <c r="C731" s="45"/>
      <c r="D731" s="45"/>
      <c r="E731" s="45"/>
      <c r="F731" s="45"/>
      <c r="G731" s="66"/>
      <c r="H731" s="66"/>
      <c r="I731" s="45"/>
      <c r="J731" s="119"/>
    </row>
    <row r="732" spans="1:10" ht="20.100000000000001" customHeight="1">
      <c r="A732" s="45"/>
      <c r="B732" s="45"/>
      <c r="C732" s="45"/>
      <c r="D732" s="45"/>
      <c r="E732" s="45"/>
      <c r="F732" s="45"/>
      <c r="G732" s="66"/>
      <c r="H732" s="66"/>
      <c r="I732" s="45"/>
      <c r="J732" s="119"/>
    </row>
    <row r="733" spans="1:10" ht="20.100000000000001" customHeight="1">
      <c r="A733" s="45"/>
      <c r="B733" s="45"/>
      <c r="C733" s="45"/>
      <c r="D733" s="45"/>
      <c r="E733" s="45"/>
      <c r="F733" s="45"/>
      <c r="G733" s="66"/>
      <c r="H733" s="66"/>
      <c r="I733" s="45"/>
      <c r="J733" s="119"/>
    </row>
    <row r="734" spans="1:10" ht="20.100000000000001" customHeight="1">
      <c r="A734" s="45"/>
      <c r="B734" s="45"/>
      <c r="C734" s="45"/>
      <c r="D734" s="45"/>
      <c r="E734" s="45"/>
      <c r="F734" s="45"/>
      <c r="G734" s="66"/>
      <c r="H734" s="66"/>
      <c r="I734" s="45"/>
      <c r="J734" s="119"/>
    </row>
    <row r="735" spans="1:10" ht="20.100000000000001" customHeight="1">
      <c r="A735" s="45"/>
      <c r="B735" s="45"/>
      <c r="C735" s="45"/>
      <c r="D735" s="45"/>
      <c r="E735" s="45"/>
      <c r="F735" s="45"/>
      <c r="G735" s="66"/>
      <c r="H735" s="66"/>
      <c r="I735" s="45"/>
      <c r="J735" s="119"/>
    </row>
    <row r="736" spans="1:10">
      <c r="A736" s="45"/>
      <c r="B736" s="45"/>
      <c r="C736" s="45"/>
      <c r="D736" s="45"/>
      <c r="E736" s="45"/>
      <c r="F736" s="45"/>
      <c r="G736" s="66"/>
      <c r="H736" s="66"/>
      <c r="I736" s="45"/>
      <c r="J736" s="119"/>
    </row>
    <row r="737" spans="1:10">
      <c r="A737" s="45"/>
      <c r="B737" s="45"/>
      <c r="C737" s="45"/>
      <c r="D737" s="45"/>
      <c r="E737" s="45"/>
      <c r="F737" s="45"/>
      <c r="G737" s="66"/>
      <c r="H737" s="66"/>
      <c r="I737" s="45"/>
      <c r="J737" s="119"/>
    </row>
    <row r="738" spans="1:10">
      <c r="A738" s="45"/>
      <c r="B738" s="45"/>
      <c r="C738" s="45"/>
      <c r="D738" s="45"/>
      <c r="E738" s="45"/>
      <c r="F738" s="45"/>
      <c r="G738" s="66"/>
      <c r="H738" s="66"/>
      <c r="I738" s="45"/>
      <c r="J738" s="119"/>
    </row>
    <row r="739" spans="1:10">
      <c r="A739" s="45"/>
      <c r="B739" s="45"/>
      <c r="C739" s="45"/>
      <c r="D739" s="45"/>
      <c r="E739" s="45"/>
      <c r="F739" s="45"/>
      <c r="G739" s="66"/>
      <c r="H739" s="66"/>
      <c r="I739" s="45"/>
      <c r="J739" s="119"/>
    </row>
    <row r="740" spans="1:10">
      <c r="A740" s="45"/>
      <c r="B740" s="45"/>
      <c r="C740" s="45"/>
      <c r="D740" s="45"/>
      <c r="E740" s="45"/>
      <c r="F740" s="45"/>
      <c r="G740" s="66"/>
      <c r="H740" s="66"/>
      <c r="I740" s="45"/>
      <c r="J740" s="119"/>
    </row>
    <row r="741" spans="1:10">
      <c r="A741" s="45"/>
      <c r="B741" s="45"/>
      <c r="C741" s="45"/>
      <c r="D741" s="45"/>
      <c r="E741" s="45"/>
      <c r="F741" s="45"/>
      <c r="G741" s="66"/>
      <c r="H741" s="66"/>
      <c r="I741" s="45"/>
      <c r="J741" s="119"/>
    </row>
    <row r="742" spans="1:10">
      <c r="A742" s="45"/>
      <c r="B742" s="45"/>
      <c r="C742" s="45"/>
      <c r="D742" s="45"/>
      <c r="E742" s="45"/>
      <c r="F742" s="45"/>
      <c r="G742" s="66"/>
      <c r="H742" s="66"/>
      <c r="I742" s="45"/>
      <c r="J742" s="119"/>
    </row>
    <row r="743" spans="1:10">
      <c r="A743" s="45"/>
      <c r="B743" s="45"/>
      <c r="C743" s="45"/>
      <c r="D743" s="45"/>
      <c r="E743" s="45"/>
      <c r="F743" s="45"/>
      <c r="G743" s="66"/>
      <c r="H743" s="66"/>
      <c r="I743" s="45"/>
      <c r="J743" s="119"/>
    </row>
    <row r="744" spans="1:10">
      <c r="A744" s="45"/>
      <c r="B744" s="45"/>
      <c r="C744" s="45"/>
      <c r="D744" s="45"/>
      <c r="E744" s="45"/>
      <c r="F744" s="45"/>
      <c r="G744" s="66"/>
      <c r="H744" s="66"/>
      <c r="I744" s="45"/>
      <c r="J744" s="119"/>
    </row>
    <row r="745" spans="1:10">
      <c r="A745" s="45"/>
      <c r="B745" s="45"/>
      <c r="C745" s="45"/>
      <c r="D745" s="45"/>
      <c r="E745" s="45"/>
      <c r="F745" s="45"/>
      <c r="G745" s="66"/>
      <c r="H745" s="66"/>
      <c r="I745" s="45"/>
      <c r="J745" s="119"/>
    </row>
    <row r="746" spans="1:10">
      <c r="A746" s="45"/>
      <c r="B746" s="45"/>
      <c r="C746" s="45"/>
      <c r="D746" s="45"/>
      <c r="E746" s="45"/>
      <c r="F746" s="45"/>
      <c r="G746" s="66"/>
      <c r="H746" s="66"/>
      <c r="I746" s="45"/>
      <c r="J746" s="119"/>
    </row>
    <row r="747" spans="1:10">
      <c r="A747" s="45"/>
      <c r="B747" s="45"/>
      <c r="C747" s="45"/>
      <c r="D747" s="45"/>
      <c r="E747" s="45"/>
      <c r="F747" s="45"/>
      <c r="G747" s="66"/>
      <c r="H747" s="66"/>
      <c r="I747" s="45"/>
      <c r="J747" s="119"/>
    </row>
    <row r="748" spans="1:10">
      <c r="A748" s="45"/>
      <c r="B748" s="45"/>
      <c r="C748" s="45"/>
      <c r="D748" s="45"/>
      <c r="E748" s="45"/>
      <c r="F748" s="45"/>
      <c r="G748" s="66"/>
      <c r="H748" s="66"/>
      <c r="I748" s="45"/>
      <c r="J748" s="119"/>
    </row>
    <row r="749" spans="1:10">
      <c r="A749" s="45"/>
      <c r="B749" s="45"/>
      <c r="C749" s="45"/>
      <c r="D749" s="45"/>
      <c r="E749" s="45"/>
      <c r="F749" s="45"/>
      <c r="G749" s="66"/>
      <c r="H749" s="66"/>
      <c r="I749" s="45"/>
      <c r="J749" s="119"/>
    </row>
    <row r="750" spans="1:10">
      <c r="A750" s="45"/>
      <c r="B750" s="45"/>
      <c r="C750" s="45"/>
      <c r="D750" s="45"/>
      <c r="E750" s="45"/>
      <c r="F750" s="45"/>
      <c r="G750" s="66"/>
      <c r="H750" s="66"/>
      <c r="I750" s="45"/>
      <c r="J750" s="119"/>
    </row>
    <row r="751" spans="1:10">
      <c r="A751" s="45"/>
      <c r="B751" s="45"/>
      <c r="C751" s="45"/>
      <c r="D751" s="45"/>
      <c r="E751" s="45"/>
      <c r="F751" s="45"/>
      <c r="G751" s="66"/>
      <c r="H751" s="66"/>
      <c r="I751" s="45"/>
      <c r="J751" s="119"/>
    </row>
    <row r="752" spans="1:10">
      <c r="A752" s="45"/>
      <c r="B752" s="45"/>
      <c r="C752" s="45"/>
      <c r="D752" s="45"/>
      <c r="E752" s="45"/>
      <c r="F752" s="45"/>
      <c r="G752" s="66"/>
      <c r="H752" s="66"/>
      <c r="I752" s="45"/>
      <c r="J752" s="119"/>
    </row>
    <row r="753" spans="1:10">
      <c r="A753" s="45"/>
      <c r="B753" s="45"/>
      <c r="C753" s="45"/>
      <c r="D753" s="45"/>
      <c r="E753" s="45"/>
      <c r="F753" s="45"/>
      <c r="G753" s="66"/>
      <c r="H753" s="66"/>
      <c r="I753" s="45"/>
      <c r="J753" s="119"/>
    </row>
    <row r="754" spans="1:10">
      <c r="A754" s="45"/>
      <c r="B754" s="45"/>
      <c r="C754" s="45"/>
      <c r="D754" s="45"/>
      <c r="E754" s="45"/>
      <c r="F754" s="45"/>
      <c r="G754" s="66"/>
      <c r="H754" s="66"/>
      <c r="I754" s="45"/>
      <c r="J754" s="119"/>
    </row>
    <row r="755" spans="1:10">
      <c r="A755" s="45"/>
      <c r="B755" s="45"/>
      <c r="C755" s="45"/>
      <c r="D755" s="45"/>
      <c r="E755" s="45"/>
      <c r="F755" s="45"/>
      <c r="G755" s="66"/>
      <c r="H755" s="66"/>
      <c r="I755" s="45"/>
      <c r="J755" s="119"/>
    </row>
    <row r="756" spans="1:10">
      <c r="A756" s="45"/>
      <c r="B756" s="45"/>
      <c r="C756" s="45"/>
      <c r="D756" s="45"/>
      <c r="E756" s="45"/>
      <c r="F756" s="45"/>
      <c r="G756" s="66"/>
      <c r="H756" s="66"/>
      <c r="I756" s="45"/>
      <c r="J756" s="119"/>
    </row>
    <row r="757" spans="1:10">
      <c r="A757" s="45"/>
      <c r="B757" s="45"/>
      <c r="C757" s="45"/>
      <c r="D757" s="45"/>
      <c r="E757" s="45"/>
      <c r="F757" s="45"/>
      <c r="G757" s="66"/>
      <c r="H757" s="66"/>
      <c r="I757" s="45"/>
      <c r="J757" s="119"/>
    </row>
    <row r="758" spans="1:10">
      <c r="A758" s="45"/>
      <c r="B758" s="45"/>
      <c r="C758" s="45"/>
      <c r="D758" s="45"/>
      <c r="E758" s="45"/>
      <c r="F758" s="45"/>
      <c r="G758" s="66"/>
      <c r="H758" s="66"/>
      <c r="I758" s="45"/>
      <c r="J758" s="119"/>
    </row>
    <row r="759" spans="1:10">
      <c r="A759" s="45"/>
      <c r="B759" s="45"/>
      <c r="C759" s="45"/>
      <c r="D759" s="45"/>
      <c r="E759" s="45"/>
      <c r="F759" s="45"/>
      <c r="G759" s="66"/>
      <c r="H759" s="66"/>
      <c r="I759" s="45"/>
      <c r="J759" s="119"/>
    </row>
    <row r="760" spans="1:10">
      <c r="A760" s="45"/>
      <c r="B760" s="45"/>
      <c r="C760" s="45"/>
      <c r="D760" s="45"/>
      <c r="E760" s="45"/>
      <c r="F760" s="45"/>
      <c r="G760" s="66"/>
      <c r="H760" s="66"/>
      <c r="I760" s="45"/>
      <c r="J760" s="119"/>
    </row>
    <row r="761" spans="1:10">
      <c r="A761" s="45"/>
      <c r="B761" s="45"/>
      <c r="C761" s="45"/>
      <c r="D761" s="45"/>
      <c r="E761" s="45"/>
      <c r="F761" s="45"/>
      <c r="G761" s="66"/>
      <c r="H761" s="66"/>
      <c r="I761" s="45"/>
      <c r="J761" s="119"/>
    </row>
    <row r="762" spans="1:10">
      <c r="A762" s="45"/>
      <c r="B762" s="45"/>
      <c r="C762" s="45"/>
      <c r="D762" s="45"/>
      <c r="E762" s="45"/>
      <c r="F762" s="45"/>
      <c r="G762" s="66"/>
      <c r="H762" s="66"/>
      <c r="I762" s="45"/>
      <c r="J762" s="119"/>
    </row>
    <row r="763" spans="1:10">
      <c r="A763" s="45"/>
      <c r="B763" s="45"/>
      <c r="C763" s="45"/>
      <c r="D763" s="45"/>
      <c r="E763" s="45"/>
      <c r="F763" s="45"/>
      <c r="G763" s="66"/>
      <c r="H763" s="66"/>
      <c r="I763" s="45"/>
      <c r="J763" s="119"/>
    </row>
    <row r="764" spans="1:10">
      <c r="A764" s="45"/>
      <c r="B764" s="45"/>
      <c r="C764" s="45"/>
      <c r="D764" s="45"/>
      <c r="E764" s="45"/>
      <c r="F764" s="45"/>
      <c r="G764" s="66"/>
      <c r="H764" s="66"/>
      <c r="I764" s="45"/>
      <c r="J764" s="119"/>
    </row>
    <row r="765" spans="1:10">
      <c r="A765" s="45"/>
      <c r="B765" s="45"/>
      <c r="C765" s="45"/>
      <c r="D765" s="45"/>
      <c r="E765" s="45"/>
      <c r="F765" s="45"/>
      <c r="G765" s="66"/>
      <c r="H765" s="66"/>
      <c r="I765" s="45"/>
      <c r="J765" s="119"/>
    </row>
    <row r="766" spans="1:10">
      <c r="A766" s="45"/>
      <c r="B766" s="45"/>
      <c r="C766" s="45"/>
      <c r="D766" s="45"/>
      <c r="E766" s="45"/>
      <c r="F766" s="45"/>
      <c r="G766" s="66"/>
      <c r="H766" s="66"/>
      <c r="I766" s="45"/>
      <c r="J766" s="119"/>
    </row>
    <row r="767" spans="1:10">
      <c r="A767" s="45"/>
      <c r="B767" s="45"/>
      <c r="C767" s="45"/>
      <c r="D767" s="45"/>
      <c r="E767" s="45"/>
      <c r="F767" s="45"/>
      <c r="G767" s="66"/>
      <c r="H767" s="66"/>
      <c r="I767" s="45"/>
      <c r="J767" s="119"/>
    </row>
    <row r="768" spans="1:10">
      <c r="A768" s="45"/>
      <c r="B768" s="45"/>
      <c r="C768" s="45"/>
      <c r="D768" s="45"/>
      <c r="E768" s="45"/>
      <c r="F768" s="45"/>
      <c r="G768" s="66"/>
      <c r="H768" s="66"/>
      <c r="I768" s="45"/>
      <c r="J768" s="119"/>
    </row>
    <row r="769" spans="1:10">
      <c r="A769" s="45"/>
      <c r="B769" s="45"/>
      <c r="C769" s="45"/>
      <c r="D769" s="45"/>
      <c r="E769" s="45"/>
      <c r="F769" s="45"/>
      <c r="G769" s="66"/>
      <c r="H769" s="66"/>
      <c r="I769" s="45"/>
      <c r="J769" s="119"/>
    </row>
    <row r="770" spans="1:10">
      <c r="A770" s="45"/>
      <c r="B770" s="45"/>
      <c r="C770" s="45"/>
      <c r="D770" s="45"/>
      <c r="E770" s="45"/>
      <c r="F770" s="45"/>
      <c r="G770" s="66"/>
      <c r="H770" s="66"/>
      <c r="I770" s="45"/>
      <c r="J770" s="119"/>
    </row>
    <row r="771" spans="1:10">
      <c r="A771" s="45"/>
      <c r="B771" s="45"/>
      <c r="C771" s="45"/>
      <c r="D771" s="45"/>
      <c r="E771" s="45"/>
      <c r="F771" s="45"/>
      <c r="G771" s="66"/>
      <c r="H771" s="66"/>
      <c r="I771" s="45"/>
      <c r="J771" s="119"/>
    </row>
    <row r="772" spans="1:10">
      <c r="A772" s="45"/>
      <c r="B772" s="45"/>
      <c r="C772" s="45"/>
      <c r="D772" s="45"/>
      <c r="E772" s="45"/>
      <c r="F772" s="45"/>
      <c r="G772" s="66"/>
      <c r="H772" s="66"/>
      <c r="I772" s="45"/>
      <c r="J772" s="119"/>
    </row>
    <row r="773" spans="1:10">
      <c r="A773" s="45"/>
      <c r="B773" s="45"/>
      <c r="C773" s="45"/>
      <c r="D773" s="45"/>
      <c r="E773" s="45"/>
      <c r="F773" s="45"/>
      <c r="G773" s="66"/>
      <c r="H773" s="66"/>
      <c r="I773" s="45"/>
      <c r="J773" s="119"/>
    </row>
    <row r="774" spans="1:10">
      <c r="A774" s="45"/>
      <c r="B774" s="45"/>
      <c r="C774" s="45"/>
      <c r="D774" s="45"/>
      <c r="E774" s="45"/>
      <c r="F774" s="45"/>
      <c r="G774" s="66"/>
      <c r="H774" s="66"/>
      <c r="I774" s="45"/>
      <c r="J774" s="119"/>
    </row>
    <row r="775" spans="1:10">
      <c r="A775" s="45"/>
      <c r="B775" s="45"/>
      <c r="C775" s="45"/>
      <c r="D775" s="45"/>
      <c r="E775" s="45"/>
      <c r="F775" s="45"/>
      <c r="G775" s="66"/>
      <c r="H775" s="66"/>
      <c r="I775" s="45"/>
      <c r="J775" s="119"/>
    </row>
    <row r="776" spans="1:10">
      <c r="A776" s="45"/>
      <c r="B776" s="45"/>
      <c r="C776" s="45"/>
      <c r="D776" s="45"/>
      <c r="E776" s="45"/>
      <c r="F776" s="45"/>
      <c r="G776" s="66"/>
      <c r="H776" s="66"/>
      <c r="I776" s="45"/>
      <c r="J776" s="119"/>
    </row>
    <row r="777" spans="1:10">
      <c r="A777" s="45"/>
      <c r="B777" s="45"/>
      <c r="C777" s="45"/>
      <c r="D777" s="45"/>
      <c r="E777" s="45"/>
      <c r="F777" s="45"/>
      <c r="G777" s="66"/>
      <c r="H777" s="66"/>
      <c r="I777" s="45"/>
      <c r="J777" s="119"/>
    </row>
    <row r="778" spans="1:10">
      <c r="A778" s="45"/>
      <c r="B778" s="45"/>
      <c r="C778" s="45"/>
      <c r="D778" s="45"/>
      <c r="E778" s="45"/>
      <c r="F778" s="45"/>
      <c r="G778" s="66"/>
      <c r="H778" s="66"/>
      <c r="I778" s="45"/>
      <c r="J778" s="119"/>
    </row>
    <row r="779" spans="1:10">
      <c r="A779" s="45"/>
      <c r="B779" s="45"/>
      <c r="C779" s="45"/>
      <c r="D779" s="45"/>
      <c r="E779" s="45"/>
      <c r="F779" s="45"/>
      <c r="G779" s="66"/>
      <c r="H779" s="66"/>
      <c r="I779" s="45"/>
      <c r="J779" s="119"/>
    </row>
    <row r="780" spans="1:10">
      <c r="A780" s="45"/>
      <c r="B780" s="45"/>
      <c r="C780" s="45"/>
      <c r="D780" s="45"/>
      <c r="E780" s="45"/>
      <c r="F780" s="45"/>
      <c r="G780" s="66"/>
      <c r="H780" s="66"/>
      <c r="I780" s="45"/>
      <c r="J780" s="119"/>
    </row>
    <row r="781" spans="1:10">
      <c r="A781" s="45"/>
      <c r="B781" s="45"/>
      <c r="C781" s="45"/>
      <c r="D781" s="45"/>
      <c r="E781" s="45"/>
      <c r="F781" s="45"/>
      <c r="G781" s="66"/>
      <c r="H781" s="66"/>
      <c r="I781" s="45"/>
      <c r="J781" s="119"/>
    </row>
    <row r="782" spans="1:10">
      <c r="A782" s="45"/>
      <c r="B782" s="45"/>
      <c r="C782" s="45"/>
      <c r="D782" s="45"/>
      <c r="E782" s="45"/>
      <c r="F782" s="45"/>
      <c r="G782" s="66"/>
      <c r="H782" s="66"/>
      <c r="I782" s="45"/>
      <c r="J782" s="119"/>
    </row>
    <row r="783" spans="1:10">
      <c r="A783" s="45"/>
      <c r="B783" s="45"/>
      <c r="C783" s="45"/>
      <c r="D783" s="45"/>
      <c r="E783" s="45"/>
      <c r="F783" s="45"/>
      <c r="G783" s="66"/>
      <c r="H783" s="66"/>
      <c r="I783" s="45"/>
      <c r="J783" s="119"/>
    </row>
    <row r="784" spans="1:10">
      <c r="A784" s="45"/>
      <c r="B784" s="45"/>
      <c r="C784" s="45"/>
      <c r="D784" s="45"/>
      <c r="E784" s="45"/>
      <c r="F784" s="45"/>
      <c r="G784" s="66"/>
      <c r="H784" s="66"/>
      <c r="I784" s="45"/>
      <c r="J784" s="119"/>
    </row>
    <row r="785" spans="1:10">
      <c r="A785" s="45"/>
      <c r="B785" s="45"/>
      <c r="C785" s="45"/>
      <c r="D785" s="45"/>
      <c r="E785" s="45"/>
      <c r="F785" s="45"/>
      <c r="G785" s="66"/>
      <c r="H785" s="66"/>
      <c r="I785" s="45"/>
      <c r="J785" s="119"/>
    </row>
    <row r="786" spans="1:10">
      <c r="A786" s="45"/>
      <c r="B786" s="45"/>
      <c r="C786" s="45"/>
      <c r="D786" s="45"/>
      <c r="E786" s="45"/>
      <c r="F786" s="45"/>
      <c r="G786" s="66"/>
      <c r="H786" s="66"/>
      <c r="I786" s="45"/>
      <c r="J786" s="119"/>
    </row>
    <row r="787" spans="1:10">
      <c r="A787" s="45"/>
      <c r="B787" s="45"/>
      <c r="C787" s="45"/>
      <c r="D787" s="45"/>
      <c r="E787" s="45"/>
      <c r="F787" s="45"/>
      <c r="G787" s="66"/>
      <c r="H787" s="66"/>
      <c r="I787" s="45"/>
      <c r="J787" s="119"/>
    </row>
    <row r="788" spans="1:10">
      <c r="A788" s="45"/>
      <c r="B788" s="45"/>
      <c r="C788" s="45"/>
      <c r="D788" s="45"/>
      <c r="E788" s="45"/>
      <c r="F788" s="45"/>
      <c r="G788" s="66"/>
      <c r="H788" s="66"/>
      <c r="I788" s="45"/>
      <c r="J788" s="119"/>
    </row>
    <row r="789" spans="1:10">
      <c r="A789" s="45"/>
      <c r="B789" s="45"/>
      <c r="C789" s="45"/>
      <c r="D789" s="45"/>
      <c r="E789" s="45"/>
      <c r="F789" s="45"/>
      <c r="G789" s="66"/>
      <c r="H789" s="66"/>
      <c r="I789" s="45"/>
      <c r="J789" s="119"/>
    </row>
    <row r="790" spans="1:10">
      <c r="A790" s="45"/>
      <c r="B790" s="45"/>
      <c r="C790" s="45"/>
      <c r="D790" s="45"/>
      <c r="E790" s="45"/>
      <c r="F790" s="45"/>
      <c r="G790" s="66"/>
      <c r="H790" s="66"/>
      <c r="I790" s="45"/>
      <c r="J790" s="119"/>
    </row>
    <row r="791" spans="1:10">
      <c r="A791" s="45"/>
      <c r="B791" s="45"/>
      <c r="C791" s="45"/>
      <c r="D791" s="45"/>
      <c r="E791" s="45"/>
      <c r="F791" s="45"/>
      <c r="G791" s="66"/>
      <c r="H791" s="66"/>
      <c r="I791" s="45"/>
      <c r="J791" s="119"/>
    </row>
    <row r="792" spans="1:10">
      <c r="A792" s="45"/>
      <c r="B792" s="45"/>
      <c r="C792" s="45"/>
      <c r="D792" s="45"/>
      <c r="E792" s="45"/>
      <c r="F792" s="45"/>
      <c r="G792" s="66"/>
      <c r="H792" s="66"/>
      <c r="I792" s="45"/>
      <c r="J792" s="119"/>
    </row>
    <row r="793" spans="1:10">
      <c r="A793" s="45"/>
      <c r="B793" s="45"/>
      <c r="C793" s="45"/>
      <c r="D793" s="45"/>
      <c r="E793" s="45"/>
      <c r="F793" s="45"/>
      <c r="G793" s="66"/>
      <c r="H793" s="66"/>
      <c r="I793" s="45"/>
      <c r="J793" s="119"/>
    </row>
    <row r="794" spans="1:10">
      <c r="A794" s="45"/>
      <c r="B794" s="45"/>
      <c r="C794" s="45"/>
      <c r="D794" s="45"/>
      <c r="E794" s="45"/>
      <c r="F794" s="45"/>
      <c r="G794" s="66"/>
      <c r="H794" s="66"/>
      <c r="I794" s="45"/>
      <c r="J794" s="119"/>
    </row>
    <row r="795" spans="1:10">
      <c r="A795" s="45"/>
      <c r="B795" s="45"/>
      <c r="C795" s="45"/>
      <c r="D795" s="45"/>
      <c r="E795" s="45"/>
      <c r="F795" s="45"/>
      <c r="G795" s="66"/>
      <c r="H795" s="66"/>
      <c r="I795" s="45"/>
      <c r="J795" s="119"/>
    </row>
    <row r="796" spans="1:10">
      <c r="A796" s="45"/>
      <c r="B796" s="45"/>
      <c r="C796" s="45"/>
      <c r="D796" s="45"/>
      <c r="E796" s="45"/>
      <c r="F796" s="45"/>
      <c r="G796" s="66"/>
      <c r="H796" s="66"/>
      <c r="I796" s="45"/>
      <c r="J796" s="119"/>
    </row>
    <row r="797" spans="1:10">
      <c r="A797" s="45"/>
      <c r="B797" s="45"/>
      <c r="C797" s="45"/>
      <c r="D797" s="45"/>
      <c r="E797" s="45"/>
      <c r="F797" s="45"/>
      <c r="G797" s="66"/>
      <c r="H797" s="66"/>
      <c r="I797" s="45"/>
      <c r="J797" s="119"/>
    </row>
    <row r="798" spans="1:10">
      <c r="A798" s="45"/>
      <c r="B798" s="45"/>
      <c r="C798" s="45"/>
      <c r="D798" s="45"/>
      <c r="E798" s="45"/>
      <c r="F798" s="45"/>
      <c r="G798" s="66"/>
      <c r="H798" s="66"/>
      <c r="I798" s="45"/>
      <c r="J798" s="119"/>
    </row>
    <row r="799" spans="1:10">
      <c r="A799" s="45"/>
      <c r="B799" s="45"/>
      <c r="C799" s="45"/>
      <c r="D799" s="45"/>
      <c r="E799" s="45"/>
      <c r="F799" s="45"/>
      <c r="G799" s="66"/>
      <c r="H799" s="66"/>
      <c r="I799" s="45"/>
      <c r="J799" s="119"/>
    </row>
    <row r="800" spans="1:10">
      <c r="A800" s="45"/>
      <c r="B800" s="45"/>
      <c r="C800" s="45"/>
      <c r="D800" s="45"/>
      <c r="E800" s="45"/>
      <c r="F800" s="45"/>
      <c r="G800" s="66"/>
      <c r="H800" s="66"/>
      <c r="I800" s="45"/>
      <c r="J800" s="119"/>
    </row>
    <row r="801" spans="1:10">
      <c r="A801" s="45"/>
      <c r="B801" s="45"/>
      <c r="C801" s="45"/>
      <c r="D801" s="45"/>
      <c r="E801" s="45"/>
      <c r="F801" s="45"/>
      <c r="G801" s="66"/>
      <c r="H801" s="66"/>
      <c r="I801" s="45"/>
      <c r="J801" s="119"/>
    </row>
    <row r="802" spans="1:10">
      <c r="A802" s="45"/>
      <c r="B802" s="45"/>
      <c r="C802" s="45"/>
      <c r="D802" s="45"/>
      <c r="E802" s="45"/>
      <c r="F802" s="45"/>
      <c r="G802" s="66"/>
      <c r="H802" s="66"/>
      <c r="I802" s="45"/>
      <c r="J802" s="119"/>
    </row>
    <row r="803" spans="1:10">
      <c r="A803" s="45"/>
      <c r="B803" s="45"/>
      <c r="C803" s="45"/>
      <c r="D803" s="45"/>
      <c r="E803" s="45"/>
      <c r="F803" s="45"/>
      <c r="G803" s="66"/>
      <c r="H803" s="66"/>
      <c r="I803" s="45"/>
      <c r="J803" s="119"/>
    </row>
    <row r="804" spans="1:10">
      <c r="A804" s="45"/>
      <c r="B804" s="45"/>
      <c r="C804" s="45"/>
      <c r="D804" s="45"/>
      <c r="E804" s="45"/>
      <c r="F804" s="45"/>
      <c r="G804" s="66"/>
      <c r="H804" s="66"/>
      <c r="I804" s="45"/>
      <c r="J804" s="119"/>
    </row>
    <row r="805" spans="1:10">
      <c r="A805" s="45"/>
      <c r="B805" s="45"/>
      <c r="C805" s="45"/>
      <c r="D805" s="45"/>
      <c r="E805" s="45"/>
      <c r="F805" s="45"/>
      <c r="G805" s="66"/>
      <c r="H805" s="66"/>
      <c r="I805" s="45"/>
      <c r="J805" s="119"/>
    </row>
    <row r="806" spans="1:10">
      <c r="A806" s="45"/>
      <c r="B806" s="45"/>
      <c r="C806" s="45"/>
      <c r="D806" s="45"/>
      <c r="E806" s="45"/>
      <c r="F806" s="45"/>
      <c r="G806" s="66"/>
      <c r="H806" s="66"/>
      <c r="I806" s="45"/>
      <c r="J806" s="119"/>
    </row>
    <row r="807" spans="1:10">
      <c r="A807" s="45"/>
      <c r="B807" s="45"/>
      <c r="C807" s="45"/>
      <c r="D807" s="45"/>
      <c r="E807" s="45"/>
      <c r="F807" s="45"/>
      <c r="G807" s="66"/>
      <c r="H807" s="66"/>
      <c r="I807" s="45"/>
      <c r="J807" s="119"/>
    </row>
    <row r="808" spans="1:10">
      <c r="A808" s="45"/>
      <c r="B808" s="45"/>
      <c r="C808" s="45"/>
      <c r="D808" s="45"/>
      <c r="E808" s="45"/>
      <c r="F808" s="45"/>
      <c r="G808" s="66"/>
      <c r="H808" s="66"/>
      <c r="I808" s="45"/>
      <c r="J808" s="119"/>
    </row>
    <row r="809" spans="1:10">
      <c r="A809" s="45"/>
      <c r="B809" s="45"/>
      <c r="C809" s="45"/>
      <c r="D809" s="45"/>
      <c r="E809" s="45"/>
      <c r="F809" s="45"/>
      <c r="G809" s="66"/>
      <c r="H809" s="66"/>
      <c r="I809" s="45"/>
      <c r="J809" s="119"/>
    </row>
    <row r="810" spans="1:10">
      <c r="A810" s="45"/>
      <c r="B810" s="45"/>
      <c r="C810" s="45"/>
      <c r="D810" s="45"/>
      <c r="E810" s="45"/>
      <c r="F810" s="45"/>
      <c r="G810" s="66"/>
      <c r="H810" s="66"/>
      <c r="I810" s="45"/>
      <c r="J810" s="119"/>
    </row>
    <row r="811" spans="1:10">
      <c r="A811" s="45"/>
      <c r="B811" s="45"/>
      <c r="C811" s="45"/>
      <c r="D811" s="45"/>
      <c r="E811" s="45"/>
      <c r="F811" s="45"/>
      <c r="G811" s="66"/>
      <c r="H811" s="66"/>
      <c r="I811" s="45"/>
      <c r="J811" s="119"/>
    </row>
    <row r="812" spans="1:10">
      <c r="A812" s="45"/>
      <c r="B812" s="45"/>
      <c r="C812" s="45"/>
      <c r="D812" s="45"/>
      <c r="E812" s="45"/>
      <c r="F812" s="45"/>
      <c r="G812" s="66"/>
      <c r="H812" s="66"/>
      <c r="I812" s="45"/>
      <c r="J812" s="119"/>
    </row>
    <row r="813" spans="1:10">
      <c r="A813" s="45"/>
      <c r="B813" s="45"/>
      <c r="C813" s="45"/>
      <c r="D813" s="45"/>
      <c r="E813" s="45"/>
      <c r="F813" s="45"/>
      <c r="G813" s="66"/>
      <c r="H813" s="66"/>
      <c r="I813" s="45"/>
      <c r="J813" s="119"/>
    </row>
    <row r="814" spans="1:10">
      <c r="A814" s="45"/>
      <c r="B814" s="45"/>
      <c r="C814" s="45"/>
      <c r="D814" s="45"/>
      <c r="E814" s="45"/>
      <c r="F814" s="45"/>
      <c r="G814" s="66"/>
      <c r="H814" s="66"/>
      <c r="I814" s="45"/>
      <c r="J814" s="119"/>
    </row>
    <row r="815" spans="1:10">
      <c r="A815" s="45"/>
      <c r="B815" s="45"/>
      <c r="C815" s="45"/>
      <c r="D815" s="45"/>
      <c r="E815" s="45"/>
      <c r="F815" s="45"/>
      <c r="G815" s="66"/>
      <c r="H815" s="66"/>
      <c r="I815" s="45"/>
      <c r="J815" s="119"/>
    </row>
    <row r="816" spans="1:10">
      <c r="A816" s="45"/>
      <c r="B816" s="45"/>
      <c r="C816" s="45"/>
      <c r="D816" s="45"/>
      <c r="E816" s="45"/>
      <c r="F816" s="45"/>
      <c r="G816" s="66"/>
      <c r="H816" s="66"/>
      <c r="I816" s="45"/>
      <c r="J816" s="119"/>
    </row>
    <row r="817" spans="1:10">
      <c r="A817" s="45"/>
      <c r="B817" s="45"/>
      <c r="C817" s="45"/>
      <c r="D817" s="45"/>
      <c r="E817" s="45"/>
      <c r="F817" s="45"/>
      <c r="G817" s="66"/>
      <c r="H817" s="66"/>
      <c r="I817" s="45"/>
      <c r="J817" s="119"/>
    </row>
    <row r="818" spans="1:10">
      <c r="A818" s="45"/>
      <c r="B818" s="45"/>
      <c r="C818" s="45"/>
      <c r="D818" s="45"/>
      <c r="E818" s="45"/>
      <c r="F818" s="45"/>
      <c r="G818" s="66"/>
      <c r="H818" s="66"/>
      <c r="I818" s="45"/>
      <c r="J818" s="119"/>
    </row>
    <row r="819" spans="1:10">
      <c r="A819" s="45"/>
      <c r="B819" s="45"/>
      <c r="C819" s="45"/>
      <c r="D819" s="45"/>
      <c r="E819" s="45"/>
      <c r="F819" s="45"/>
      <c r="G819" s="66"/>
      <c r="H819" s="66"/>
      <c r="I819" s="45"/>
      <c r="J819" s="119"/>
    </row>
    <row r="820" spans="1:10">
      <c r="A820" s="45"/>
      <c r="B820" s="45"/>
      <c r="C820" s="45"/>
      <c r="D820" s="45"/>
      <c r="E820" s="45"/>
      <c r="F820" s="45"/>
      <c r="G820" s="66"/>
      <c r="H820" s="66"/>
      <c r="I820" s="45"/>
      <c r="J820" s="119"/>
    </row>
    <row r="821" spans="1:10">
      <c r="A821" s="45"/>
      <c r="B821" s="45"/>
      <c r="C821" s="45"/>
      <c r="D821" s="45"/>
      <c r="E821" s="45"/>
      <c r="F821" s="45"/>
      <c r="G821" s="66"/>
      <c r="H821" s="66"/>
      <c r="I821" s="45"/>
      <c r="J821" s="119"/>
    </row>
    <row r="822" spans="1:10">
      <c r="A822" s="45"/>
      <c r="B822" s="45"/>
      <c r="C822" s="45"/>
      <c r="D822" s="45"/>
      <c r="E822" s="45"/>
      <c r="F822" s="45"/>
      <c r="G822" s="66"/>
      <c r="H822" s="66"/>
      <c r="I822" s="45"/>
      <c r="J822" s="119"/>
    </row>
    <row r="823" spans="1:10">
      <c r="A823" s="45"/>
      <c r="B823" s="45"/>
      <c r="C823" s="45"/>
      <c r="D823" s="45"/>
      <c r="E823" s="45"/>
      <c r="F823" s="45"/>
      <c r="G823" s="66"/>
      <c r="H823" s="66"/>
      <c r="I823" s="45"/>
      <c r="J823" s="119"/>
    </row>
    <row r="824" spans="1:10">
      <c r="A824" s="45"/>
      <c r="B824" s="45"/>
      <c r="C824" s="45"/>
      <c r="D824" s="45"/>
      <c r="E824" s="45"/>
      <c r="F824" s="45"/>
      <c r="G824" s="66"/>
      <c r="H824" s="66"/>
      <c r="I824" s="45"/>
      <c r="J824" s="119"/>
    </row>
    <row r="825" spans="1:10">
      <c r="A825" s="45"/>
      <c r="B825" s="45"/>
      <c r="C825" s="45"/>
      <c r="D825" s="45"/>
      <c r="E825" s="45"/>
      <c r="F825" s="45"/>
      <c r="G825" s="66"/>
      <c r="H825" s="66"/>
      <c r="I825" s="45"/>
      <c r="J825" s="119"/>
    </row>
    <row r="826" spans="1:10">
      <c r="A826" s="45"/>
      <c r="B826" s="45"/>
      <c r="C826" s="45"/>
      <c r="D826" s="45"/>
      <c r="E826" s="45"/>
      <c r="F826" s="45"/>
      <c r="G826" s="66"/>
      <c r="H826" s="66"/>
      <c r="I826" s="45"/>
      <c r="J826" s="119"/>
    </row>
    <row r="827" spans="1:10">
      <c r="A827" s="45"/>
      <c r="B827" s="45"/>
      <c r="C827" s="45"/>
      <c r="D827" s="45"/>
      <c r="E827" s="45"/>
      <c r="F827" s="45"/>
      <c r="G827" s="66"/>
      <c r="H827" s="66"/>
      <c r="I827" s="45"/>
      <c r="J827" s="119"/>
    </row>
    <row r="828" spans="1:10">
      <c r="A828" s="45"/>
      <c r="B828" s="45"/>
      <c r="C828" s="45"/>
      <c r="D828" s="45"/>
      <c r="E828" s="45"/>
      <c r="F828" s="45"/>
      <c r="G828" s="66"/>
      <c r="H828" s="66"/>
      <c r="I828" s="45"/>
      <c r="J828" s="119"/>
    </row>
    <row r="829" spans="1:10">
      <c r="A829" s="45"/>
      <c r="B829" s="45"/>
      <c r="C829" s="45"/>
      <c r="D829" s="45"/>
      <c r="E829" s="45"/>
      <c r="F829" s="45"/>
      <c r="G829" s="66"/>
      <c r="H829" s="66"/>
      <c r="I829" s="45"/>
      <c r="J829" s="119"/>
    </row>
    <row r="830" spans="1:10">
      <c r="A830" s="45"/>
      <c r="B830" s="45"/>
      <c r="C830" s="45"/>
      <c r="D830" s="45"/>
      <c r="E830" s="45"/>
      <c r="F830" s="45"/>
      <c r="G830" s="66"/>
      <c r="H830" s="66"/>
      <c r="I830" s="45"/>
      <c r="J830" s="119"/>
    </row>
    <row r="831" spans="1:10">
      <c r="A831" s="45"/>
      <c r="B831" s="45"/>
      <c r="C831" s="45"/>
      <c r="D831" s="45"/>
      <c r="E831" s="45"/>
      <c r="F831" s="45"/>
      <c r="G831" s="66"/>
      <c r="H831" s="66"/>
      <c r="I831" s="45"/>
      <c r="J831" s="119"/>
    </row>
    <row r="832" spans="1:10">
      <c r="A832" s="45"/>
      <c r="B832" s="45"/>
      <c r="C832" s="45"/>
      <c r="D832" s="45"/>
      <c r="E832" s="45"/>
      <c r="F832" s="45"/>
      <c r="G832" s="66"/>
      <c r="H832" s="66"/>
      <c r="I832" s="45"/>
      <c r="J832" s="119"/>
    </row>
    <row r="833" spans="1:10">
      <c r="A833" s="45"/>
      <c r="B833" s="45"/>
      <c r="C833" s="45"/>
      <c r="D833" s="45"/>
      <c r="E833" s="45"/>
      <c r="F833" s="45"/>
      <c r="G833" s="66"/>
      <c r="H833" s="66"/>
      <c r="I833" s="45"/>
      <c r="J833" s="119"/>
    </row>
    <row r="834" spans="1:10">
      <c r="A834" s="45"/>
      <c r="B834" s="45"/>
      <c r="C834" s="45"/>
      <c r="D834" s="45"/>
      <c r="E834" s="45"/>
      <c r="F834" s="45"/>
      <c r="G834" s="66"/>
      <c r="H834" s="66"/>
      <c r="I834" s="45"/>
      <c r="J834" s="119"/>
    </row>
    <row r="835" spans="1:10">
      <c r="A835" s="45"/>
      <c r="B835" s="45"/>
      <c r="C835" s="45"/>
      <c r="D835" s="45"/>
      <c r="E835" s="45"/>
      <c r="F835" s="45"/>
      <c r="G835" s="66"/>
      <c r="H835" s="66"/>
      <c r="I835" s="45"/>
      <c r="J835" s="119"/>
    </row>
    <row r="836" spans="1:10">
      <c r="A836" s="45"/>
      <c r="B836" s="45"/>
      <c r="C836" s="45"/>
      <c r="D836" s="45"/>
      <c r="E836" s="45"/>
      <c r="F836" s="45"/>
      <c r="G836" s="66"/>
      <c r="H836" s="66"/>
      <c r="I836" s="45"/>
      <c r="J836" s="119"/>
    </row>
    <row r="837" spans="1:10">
      <c r="A837" s="45"/>
      <c r="B837" s="45"/>
      <c r="C837" s="45"/>
      <c r="D837" s="45"/>
      <c r="E837" s="45"/>
      <c r="F837" s="45"/>
      <c r="G837" s="66"/>
      <c r="H837" s="66"/>
      <c r="I837" s="45"/>
      <c r="J837" s="119"/>
    </row>
    <row r="838" spans="1:10">
      <c r="A838" s="45"/>
      <c r="B838" s="45"/>
      <c r="C838" s="45"/>
      <c r="D838" s="45"/>
      <c r="E838" s="45"/>
      <c r="F838" s="45"/>
      <c r="G838" s="66"/>
      <c r="H838" s="66"/>
      <c r="I838" s="45"/>
      <c r="J838" s="119"/>
    </row>
    <row r="839" spans="1:10">
      <c r="A839" s="45"/>
      <c r="B839" s="45"/>
      <c r="C839" s="45"/>
      <c r="D839" s="45"/>
      <c r="E839" s="45"/>
      <c r="F839" s="45"/>
      <c r="G839" s="66"/>
      <c r="H839" s="66"/>
      <c r="I839" s="45"/>
      <c r="J839" s="119"/>
    </row>
    <row r="840" spans="1:10">
      <c r="A840" s="45"/>
      <c r="B840" s="45"/>
      <c r="C840" s="45"/>
      <c r="D840" s="45"/>
      <c r="E840" s="45"/>
      <c r="F840" s="45"/>
      <c r="G840" s="66"/>
      <c r="H840" s="66"/>
      <c r="I840" s="45"/>
      <c r="J840" s="119"/>
    </row>
    <row r="841" spans="1:10">
      <c r="A841" s="45"/>
      <c r="B841" s="45"/>
      <c r="C841" s="45"/>
      <c r="D841" s="45"/>
      <c r="E841" s="45"/>
      <c r="F841" s="45"/>
      <c r="G841" s="66"/>
      <c r="H841" s="66"/>
      <c r="I841" s="45"/>
      <c r="J841" s="119"/>
    </row>
    <row r="842" spans="1:10">
      <c r="A842" s="45"/>
      <c r="B842" s="45"/>
      <c r="C842" s="45"/>
      <c r="D842" s="45"/>
      <c r="E842" s="45"/>
      <c r="F842" s="45"/>
      <c r="G842" s="66"/>
      <c r="H842" s="66"/>
      <c r="I842" s="45"/>
      <c r="J842" s="119"/>
    </row>
    <row r="843" spans="1:10">
      <c r="A843" s="45"/>
      <c r="B843" s="45"/>
      <c r="C843" s="45"/>
      <c r="D843" s="45"/>
      <c r="E843" s="45"/>
      <c r="F843" s="45"/>
      <c r="G843" s="66"/>
      <c r="H843" s="66"/>
      <c r="I843" s="45"/>
      <c r="J843" s="119"/>
    </row>
    <row r="844" spans="1:10">
      <c r="A844" s="45"/>
      <c r="B844" s="45"/>
      <c r="C844" s="45"/>
      <c r="D844" s="45"/>
      <c r="E844" s="45"/>
      <c r="F844" s="45"/>
      <c r="G844" s="66"/>
      <c r="H844" s="66"/>
      <c r="I844" s="45"/>
      <c r="J844" s="119"/>
    </row>
    <row r="845" spans="1:10">
      <c r="A845" s="45"/>
      <c r="B845" s="45"/>
      <c r="C845" s="45"/>
      <c r="D845" s="45"/>
      <c r="E845" s="45"/>
      <c r="F845" s="45"/>
      <c r="G845" s="66"/>
      <c r="H845" s="66"/>
      <c r="I845" s="45"/>
      <c r="J845" s="119"/>
    </row>
    <row r="846" spans="1:10">
      <c r="A846" s="45"/>
      <c r="B846" s="45"/>
      <c r="C846" s="45"/>
      <c r="D846" s="45"/>
      <c r="E846" s="45"/>
      <c r="F846" s="45"/>
      <c r="G846" s="66"/>
      <c r="H846" s="66"/>
      <c r="I846" s="45"/>
      <c r="J846" s="119"/>
    </row>
    <row r="847" spans="1:10">
      <c r="A847" s="45"/>
      <c r="B847" s="45"/>
      <c r="C847" s="45"/>
      <c r="D847" s="45"/>
      <c r="E847" s="45"/>
      <c r="F847" s="45"/>
      <c r="G847" s="66"/>
      <c r="H847" s="66"/>
      <c r="I847" s="45"/>
      <c r="J847" s="119"/>
    </row>
    <row r="848" spans="1:10">
      <c r="A848" s="45"/>
      <c r="B848" s="45"/>
      <c r="C848" s="45"/>
      <c r="D848" s="45"/>
      <c r="E848" s="45"/>
      <c r="F848" s="45"/>
      <c r="G848" s="66"/>
      <c r="H848" s="66"/>
      <c r="I848" s="45"/>
      <c r="J848" s="119"/>
    </row>
    <row r="849" spans="1:10">
      <c r="A849" s="45"/>
      <c r="B849" s="45"/>
      <c r="C849" s="45"/>
      <c r="D849" s="45"/>
      <c r="E849" s="45"/>
      <c r="F849" s="45"/>
      <c r="G849" s="66"/>
      <c r="H849" s="66"/>
      <c r="I849" s="45"/>
      <c r="J849" s="119"/>
    </row>
    <row r="850" spans="1:10">
      <c r="A850" s="45"/>
      <c r="B850" s="45"/>
      <c r="C850" s="45"/>
      <c r="D850" s="45"/>
      <c r="E850" s="45"/>
      <c r="F850" s="45"/>
      <c r="G850" s="66"/>
      <c r="H850" s="66"/>
      <c r="I850" s="45"/>
      <c r="J850" s="119"/>
    </row>
    <row r="851" spans="1:10">
      <c r="A851" s="45"/>
      <c r="B851" s="45"/>
      <c r="C851" s="45"/>
      <c r="D851" s="45"/>
      <c r="E851" s="45"/>
      <c r="F851" s="45"/>
      <c r="G851" s="66"/>
      <c r="H851" s="66"/>
      <c r="I851" s="45"/>
      <c r="J851" s="119"/>
    </row>
    <row r="852" spans="1:10">
      <c r="A852" s="45"/>
      <c r="B852" s="45"/>
      <c r="C852" s="45"/>
      <c r="D852" s="45"/>
      <c r="E852" s="45"/>
      <c r="F852" s="45"/>
      <c r="G852" s="66"/>
      <c r="H852" s="66"/>
      <c r="I852" s="45"/>
      <c r="J852" s="119"/>
    </row>
    <row r="853" spans="1:10">
      <c r="A853" s="45"/>
      <c r="B853" s="45"/>
      <c r="C853" s="45"/>
      <c r="D853" s="45"/>
      <c r="E853" s="45"/>
      <c r="F853" s="45"/>
      <c r="G853" s="66"/>
      <c r="H853" s="66"/>
      <c r="I853" s="45"/>
      <c r="J853" s="119"/>
    </row>
    <row r="854" spans="1:10">
      <c r="A854" s="45"/>
      <c r="B854" s="45"/>
      <c r="C854" s="45"/>
      <c r="D854" s="45"/>
      <c r="E854" s="45"/>
      <c r="F854" s="45"/>
      <c r="G854" s="66"/>
      <c r="H854" s="66"/>
      <c r="I854" s="45"/>
      <c r="J854" s="119"/>
    </row>
    <row r="855" spans="1:10">
      <c r="A855" s="45"/>
      <c r="B855" s="45"/>
      <c r="C855" s="45"/>
      <c r="D855" s="45"/>
      <c r="E855" s="45"/>
      <c r="F855" s="45"/>
      <c r="G855" s="66"/>
      <c r="H855" s="66"/>
      <c r="I855" s="45"/>
      <c r="J855" s="119"/>
    </row>
    <row r="856" spans="1:10">
      <c r="A856" s="45"/>
      <c r="B856" s="45"/>
      <c r="C856" s="45"/>
      <c r="D856" s="45"/>
      <c r="E856" s="45"/>
      <c r="F856" s="45"/>
      <c r="G856" s="66"/>
      <c r="H856" s="66"/>
      <c r="I856" s="45"/>
      <c r="J856" s="119"/>
    </row>
    <row r="857" spans="1:10">
      <c r="A857" s="45"/>
      <c r="B857" s="45"/>
      <c r="C857" s="45"/>
      <c r="D857" s="45"/>
      <c r="E857" s="45"/>
      <c r="F857" s="45"/>
      <c r="G857" s="66"/>
      <c r="H857" s="66"/>
      <c r="I857" s="45"/>
      <c r="J857" s="119"/>
    </row>
    <row r="858" spans="1:10">
      <c r="A858" s="45"/>
      <c r="B858" s="45"/>
      <c r="C858" s="45"/>
      <c r="D858" s="45"/>
      <c r="E858" s="45"/>
      <c r="F858" s="45"/>
      <c r="G858" s="66"/>
      <c r="H858" s="66"/>
      <c r="I858" s="45"/>
      <c r="J858" s="119"/>
    </row>
    <row r="859" spans="1:10">
      <c r="A859" s="45"/>
      <c r="B859" s="45"/>
      <c r="C859" s="45"/>
      <c r="D859" s="45"/>
      <c r="E859" s="45"/>
      <c r="F859" s="45"/>
      <c r="G859" s="66"/>
      <c r="H859" s="66"/>
      <c r="I859" s="45"/>
      <c r="J859" s="119"/>
    </row>
    <row r="860" spans="1:10">
      <c r="A860" s="45"/>
      <c r="B860" s="45"/>
      <c r="C860" s="45"/>
      <c r="D860" s="45"/>
      <c r="E860" s="45"/>
      <c r="F860" s="45"/>
      <c r="G860" s="66"/>
      <c r="H860" s="66"/>
      <c r="I860" s="45"/>
      <c r="J860" s="119"/>
    </row>
    <row r="861" spans="1:10">
      <c r="A861" s="45"/>
      <c r="B861" s="45"/>
      <c r="C861" s="45"/>
      <c r="D861" s="45"/>
      <c r="E861" s="45"/>
      <c r="F861" s="45"/>
      <c r="G861" s="66"/>
      <c r="H861" s="66"/>
      <c r="I861" s="45"/>
      <c r="J861" s="119"/>
    </row>
    <row r="862" spans="1:10">
      <c r="A862" s="45"/>
      <c r="B862" s="45"/>
      <c r="C862" s="45"/>
      <c r="D862" s="45"/>
      <c r="E862" s="45"/>
      <c r="F862" s="45"/>
      <c r="G862" s="66"/>
      <c r="H862" s="66"/>
      <c r="I862" s="45"/>
      <c r="J862" s="119"/>
    </row>
    <row r="863" spans="1:10">
      <c r="A863" s="45"/>
      <c r="B863" s="45"/>
      <c r="C863" s="45"/>
      <c r="D863" s="45"/>
      <c r="E863" s="45"/>
      <c r="F863" s="45"/>
      <c r="G863" s="66"/>
      <c r="H863" s="66"/>
      <c r="I863" s="45"/>
      <c r="J863" s="119"/>
    </row>
    <row r="864" spans="1:10">
      <c r="A864" s="45"/>
      <c r="B864" s="45"/>
      <c r="C864" s="45"/>
      <c r="D864" s="45"/>
      <c r="E864" s="45"/>
      <c r="F864" s="45"/>
      <c r="G864" s="66"/>
      <c r="H864" s="66"/>
      <c r="I864" s="45"/>
      <c r="J864" s="119"/>
    </row>
    <row r="865" spans="1:10">
      <c r="A865" s="45"/>
      <c r="B865" s="45"/>
      <c r="C865" s="45"/>
      <c r="D865" s="45"/>
      <c r="E865" s="45"/>
      <c r="F865" s="45"/>
      <c r="G865" s="66"/>
      <c r="H865" s="66"/>
      <c r="I865" s="45"/>
      <c r="J865" s="119"/>
    </row>
    <row r="866" spans="1:10">
      <c r="A866" s="45"/>
      <c r="B866" s="45"/>
      <c r="C866" s="45"/>
      <c r="D866" s="45"/>
      <c r="E866" s="45"/>
      <c r="F866" s="45"/>
      <c r="G866" s="66"/>
      <c r="H866" s="66"/>
      <c r="I866" s="45"/>
      <c r="J866" s="119"/>
    </row>
    <row r="867" spans="1:10">
      <c r="A867" s="45"/>
      <c r="B867" s="45"/>
      <c r="C867" s="45"/>
      <c r="D867" s="45"/>
      <c r="E867" s="45"/>
      <c r="F867" s="45"/>
      <c r="G867" s="66"/>
      <c r="H867" s="66"/>
      <c r="I867" s="45"/>
      <c r="J867" s="119"/>
    </row>
    <row r="868" spans="1:10">
      <c r="A868" s="45"/>
      <c r="B868" s="45"/>
      <c r="C868" s="45"/>
      <c r="D868" s="45"/>
      <c r="E868" s="45"/>
      <c r="F868" s="45"/>
      <c r="G868" s="66"/>
      <c r="H868" s="66"/>
      <c r="I868" s="45"/>
      <c r="J868" s="119"/>
    </row>
    <row r="869" spans="1:10">
      <c r="A869" s="45"/>
      <c r="B869" s="45"/>
      <c r="C869" s="45"/>
      <c r="D869" s="45"/>
      <c r="E869" s="45"/>
      <c r="F869" s="45"/>
      <c r="G869" s="66"/>
      <c r="H869" s="66"/>
      <c r="I869" s="45"/>
      <c r="J869" s="119"/>
    </row>
    <row r="870" spans="1:10">
      <c r="A870" s="45"/>
      <c r="B870" s="45"/>
      <c r="C870" s="45"/>
      <c r="D870" s="45"/>
      <c r="E870" s="45"/>
      <c r="F870" s="45"/>
      <c r="G870" s="66"/>
      <c r="H870" s="66"/>
      <c r="I870" s="45"/>
      <c r="J870" s="119"/>
    </row>
    <row r="871" spans="1:10">
      <c r="A871" s="45"/>
      <c r="B871" s="45"/>
      <c r="C871" s="45"/>
      <c r="D871" s="45"/>
      <c r="E871" s="45"/>
      <c r="F871" s="45"/>
      <c r="G871" s="66"/>
      <c r="H871" s="66"/>
      <c r="I871" s="45"/>
      <c r="J871" s="119"/>
    </row>
    <row r="872" spans="1:10">
      <c r="A872" s="45"/>
      <c r="B872" s="45"/>
      <c r="C872" s="45"/>
      <c r="D872" s="45"/>
      <c r="E872" s="45"/>
      <c r="F872" s="45"/>
      <c r="G872" s="66"/>
      <c r="H872" s="66"/>
      <c r="I872" s="45"/>
      <c r="J872" s="119"/>
    </row>
    <row r="873" spans="1:10">
      <c r="A873" s="45"/>
      <c r="B873" s="45"/>
      <c r="C873" s="45"/>
      <c r="D873" s="45"/>
      <c r="E873" s="45"/>
      <c r="F873" s="45"/>
      <c r="G873" s="66"/>
      <c r="H873" s="66"/>
      <c r="I873" s="45"/>
      <c r="J873" s="119"/>
    </row>
    <row r="874" spans="1:10">
      <c r="A874" s="45"/>
      <c r="B874" s="45"/>
      <c r="C874" s="45"/>
      <c r="D874" s="45"/>
      <c r="E874" s="45"/>
      <c r="F874" s="45"/>
      <c r="G874" s="66"/>
      <c r="H874" s="66"/>
      <c r="I874" s="45"/>
      <c r="J874" s="119"/>
    </row>
    <row r="875" spans="1:10">
      <c r="A875" s="45"/>
      <c r="B875" s="45"/>
      <c r="C875" s="45"/>
      <c r="D875" s="45"/>
      <c r="E875" s="45"/>
      <c r="F875" s="45"/>
      <c r="G875" s="66"/>
      <c r="H875" s="66"/>
      <c r="I875" s="45"/>
      <c r="J875" s="119"/>
    </row>
    <row r="876" spans="1:10">
      <c r="A876" s="45"/>
      <c r="B876" s="45"/>
      <c r="C876" s="45"/>
      <c r="D876" s="45"/>
      <c r="E876" s="45"/>
      <c r="F876" s="45"/>
      <c r="G876" s="66"/>
      <c r="H876" s="66"/>
      <c r="I876" s="45"/>
      <c r="J876" s="119"/>
    </row>
    <row r="877" spans="1:10">
      <c r="A877" s="45"/>
      <c r="B877" s="45"/>
      <c r="C877" s="45"/>
      <c r="D877" s="45"/>
      <c r="E877" s="45"/>
      <c r="F877" s="45"/>
      <c r="G877" s="66"/>
      <c r="H877" s="66"/>
      <c r="I877" s="45"/>
      <c r="J877" s="119"/>
    </row>
    <row r="878" spans="1:10">
      <c r="A878" s="45"/>
      <c r="B878" s="45"/>
      <c r="C878" s="45"/>
      <c r="D878" s="45"/>
      <c r="E878" s="45"/>
      <c r="F878" s="45"/>
      <c r="G878" s="66"/>
      <c r="H878" s="66"/>
      <c r="I878" s="45"/>
      <c r="J878" s="119"/>
    </row>
    <row r="879" spans="1:10">
      <c r="A879" s="45"/>
      <c r="B879" s="45"/>
      <c r="C879" s="45"/>
      <c r="D879" s="45"/>
      <c r="E879" s="45"/>
      <c r="F879" s="45"/>
      <c r="G879" s="66"/>
      <c r="H879" s="66"/>
      <c r="I879" s="45"/>
      <c r="J879" s="119"/>
    </row>
    <row r="880" spans="1:10">
      <c r="A880" s="45"/>
      <c r="B880" s="45"/>
      <c r="C880" s="45"/>
      <c r="D880" s="45"/>
      <c r="E880" s="45"/>
      <c r="F880" s="45"/>
      <c r="G880" s="66"/>
      <c r="H880" s="66"/>
      <c r="I880" s="45"/>
      <c r="J880" s="119"/>
    </row>
    <row r="881" spans="1:10">
      <c r="A881" s="45"/>
      <c r="B881" s="45"/>
      <c r="C881" s="45"/>
      <c r="D881" s="45"/>
      <c r="E881" s="45"/>
      <c r="F881" s="45"/>
      <c r="G881" s="66"/>
      <c r="H881" s="66"/>
      <c r="I881" s="45"/>
      <c r="J881" s="119"/>
    </row>
    <row r="882" spans="1:10">
      <c r="A882" s="45"/>
      <c r="B882" s="45"/>
      <c r="C882" s="45"/>
      <c r="D882" s="45"/>
      <c r="E882" s="45"/>
      <c r="F882" s="45"/>
      <c r="G882" s="66"/>
      <c r="H882" s="66"/>
      <c r="I882" s="45"/>
      <c r="J882" s="119"/>
    </row>
    <row r="883" spans="1:10">
      <c r="A883" s="45"/>
      <c r="B883" s="45"/>
      <c r="C883" s="45"/>
      <c r="D883" s="45"/>
      <c r="E883" s="45"/>
      <c r="F883" s="45"/>
      <c r="G883" s="66"/>
      <c r="H883" s="66"/>
      <c r="I883" s="45"/>
      <c r="J883" s="119"/>
    </row>
    <row r="884" spans="1:10">
      <c r="A884" s="45"/>
      <c r="B884" s="45"/>
      <c r="C884" s="45"/>
      <c r="D884" s="45"/>
      <c r="E884" s="45"/>
      <c r="F884" s="45"/>
      <c r="G884" s="66"/>
      <c r="H884" s="66"/>
      <c r="I884" s="45"/>
      <c r="J884" s="119"/>
    </row>
    <row r="885" spans="1:10">
      <c r="A885" s="45"/>
      <c r="B885" s="45"/>
      <c r="C885" s="45"/>
      <c r="D885" s="45"/>
      <c r="E885" s="45"/>
      <c r="F885" s="45"/>
      <c r="G885" s="66"/>
      <c r="H885" s="66"/>
      <c r="I885" s="45"/>
      <c r="J885" s="119"/>
    </row>
    <row r="886" spans="1:10">
      <c r="A886" s="45"/>
      <c r="B886" s="45"/>
      <c r="C886" s="45"/>
      <c r="D886" s="45"/>
      <c r="E886" s="45"/>
      <c r="F886" s="45"/>
      <c r="G886" s="66"/>
      <c r="H886" s="66"/>
      <c r="I886" s="45"/>
      <c r="J886" s="119"/>
    </row>
    <row r="887" spans="1:10">
      <c r="A887" s="45"/>
      <c r="B887" s="45"/>
      <c r="C887" s="45"/>
      <c r="D887" s="45"/>
      <c r="E887" s="45"/>
      <c r="F887" s="45"/>
      <c r="G887" s="66"/>
      <c r="H887" s="66"/>
      <c r="I887" s="45"/>
      <c r="J887" s="119"/>
    </row>
    <row r="888" spans="1:10">
      <c r="A888" s="45"/>
      <c r="B888" s="45"/>
      <c r="C888" s="45"/>
      <c r="D888" s="45"/>
      <c r="E888" s="45"/>
      <c r="F888" s="45"/>
      <c r="G888" s="66"/>
      <c r="H888" s="66"/>
      <c r="I888" s="45"/>
      <c r="J888" s="119"/>
    </row>
    <row r="889" spans="1:10">
      <c r="A889" s="45"/>
      <c r="B889" s="45"/>
      <c r="C889" s="45"/>
      <c r="D889" s="45"/>
      <c r="E889" s="45"/>
      <c r="F889" s="45"/>
      <c r="G889" s="66"/>
      <c r="H889" s="66"/>
      <c r="I889" s="45"/>
      <c r="J889" s="119"/>
    </row>
    <row r="890" spans="1:10">
      <c r="A890" s="45"/>
      <c r="B890" s="45"/>
      <c r="C890" s="45"/>
      <c r="D890" s="45"/>
      <c r="E890" s="45"/>
      <c r="F890" s="45"/>
      <c r="G890" s="66"/>
      <c r="H890" s="66"/>
      <c r="I890" s="45"/>
      <c r="J890" s="119"/>
    </row>
    <row r="891" spans="1:10">
      <c r="A891" s="45"/>
      <c r="B891" s="45"/>
      <c r="C891" s="45"/>
      <c r="D891" s="45"/>
      <c r="E891" s="45"/>
      <c r="F891" s="45"/>
      <c r="G891" s="66"/>
      <c r="H891" s="66"/>
      <c r="I891" s="45"/>
      <c r="J891" s="119"/>
    </row>
    <row r="892" spans="1:10">
      <c r="A892" s="45"/>
      <c r="B892" s="45"/>
      <c r="C892" s="45"/>
      <c r="D892" s="45"/>
      <c r="E892" s="45"/>
      <c r="F892" s="45"/>
      <c r="G892" s="66"/>
      <c r="H892" s="66"/>
      <c r="I892" s="45"/>
      <c r="J892" s="119"/>
    </row>
    <row r="893" spans="1:10">
      <c r="A893" s="45"/>
      <c r="B893" s="45"/>
      <c r="C893" s="45"/>
      <c r="D893" s="45"/>
      <c r="E893" s="45"/>
      <c r="F893" s="45"/>
      <c r="G893" s="66"/>
      <c r="H893" s="66"/>
      <c r="I893" s="45"/>
      <c r="J893" s="119"/>
    </row>
    <row r="894" spans="1:10">
      <c r="A894" s="45"/>
      <c r="B894" s="45"/>
      <c r="C894" s="45"/>
      <c r="D894" s="45"/>
      <c r="E894" s="45"/>
      <c r="F894" s="45"/>
      <c r="G894" s="66"/>
      <c r="H894" s="66"/>
      <c r="I894" s="45"/>
      <c r="J894" s="119"/>
    </row>
    <row r="895" spans="1:10">
      <c r="A895" s="45"/>
      <c r="B895" s="45"/>
      <c r="C895" s="45"/>
      <c r="D895" s="45"/>
      <c r="E895" s="45"/>
      <c r="F895" s="45"/>
      <c r="G895" s="66"/>
      <c r="H895" s="66"/>
      <c r="I895" s="45"/>
      <c r="J895" s="119"/>
    </row>
    <row r="896" spans="1:10">
      <c r="A896" s="45"/>
      <c r="B896" s="45"/>
      <c r="C896" s="45"/>
      <c r="D896" s="45"/>
      <c r="E896" s="45"/>
      <c r="F896" s="45"/>
      <c r="G896" s="66"/>
      <c r="H896" s="66"/>
      <c r="I896" s="45"/>
      <c r="J896" s="119"/>
    </row>
    <row r="897" spans="1:10">
      <c r="A897" s="45"/>
      <c r="B897" s="45"/>
      <c r="C897" s="45"/>
      <c r="D897" s="45"/>
      <c r="E897" s="45"/>
      <c r="F897" s="45"/>
      <c r="G897" s="66"/>
      <c r="H897" s="66"/>
      <c r="I897" s="45"/>
      <c r="J897" s="119"/>
    </row>
    <row r="898" spans="1:10">
      <c r="A898" s="45"/>
      <c r="B898" s="45"/>
      <c r="C898" s="45"/>
      <c r="D898" s="45"/>
      <c r="E898" s="45"/>
      <c r="F898" s="45"/>
      <c r="G898" s="66"/>
      <c r="H898" s="66"/>
      <c r="I898" s="45"/>
      <c r="J898" s="119"/>
    </row>
    <row r="899" spans="1:10">
      <c r="A899" s="45"/>
      <c r="B899" s="45"/>
      <c r="C899" s="45"/>
      <c r="D899" s="45"/>
      <c r="E899" s="45"/>
      <c r="F899" s="45"/>
      <c r="G899" s="66"/>
      <c r="H899" s="66"/>
      <c r="I899" s="45"/>
      <c r="J899" s="119"/>
    </row>
    <row r="900" spans="1:10">
      <c r="A900" s="45"/>
      <c r="B900" s="45"/>
      <c r="C900" s="45"/>
      <c r="D900" s="45"/>
      <c r="E900" s="45"/>
      <c r="F900" s="45"/>
      <c r="G900" s="66"/>
      <c r="H900" s="66"/>
      <c r="I900" s="45"/>
      <c r="J900" s="119"/>
    </row>
    <row r="901" spans="1:10">
      <c r="A901" s="45"/>
      <c r="B901" s="45"/>
      <c r="C901" s="45"/>
      <c r="D901" s="45"/>
      <c r="E901" s="45"/>
      <c r="F901" s="45"/>
      <c r="G901" s="66"/>
      <c r="H901" s="66"/>
      <c r="I901" s="45"/>
      <c r="J901" s="119"/>
    </row>
    <row r="902" spans="1:10">
      <c r="A902" s="45"/>
      <c r="B902" s="45"/>
      <c r="C902" s="45"/>
      <c r="D902" s="45"/>
      <c r="E902" s="45"/>
      <c r="F902" s="45"/>
      <c r="G902" s="66"/>
      <c r="H902" s="66"/>
      <c r="I902" s="45"/>
      <c r="J902" s="119"/>
    </row>
    <row r="903" spans="1:10">
      <c r="A903" s="45"/>
      <c r="B903" s="45"/>
      <c r="C903" s="45"/>
      <c r="D903" s="45"/>
      <c r="E903" s="45"/>
      <c r="F903" s="45"/>
      <c r="G903" s="66"/>
      <c r="H903" s="66"/>
      <c r="I903" s="45"/>
      <c r="J903" s="119"/>
    </row>
    <row r="904" spans="1:10">
      <c r="A904" s="45"/>
      <c r="B904" s="45"/>
      <c r="C904" s="45"/>
      <c r="D904" s="45"/>
      <c r="E904" s="45"/>
      <c r="F904" s="45"/>
      <c r="G904" s="66"/>
      <c r="H904" s="66"/>
      <c r="I904" s="45"/>
      <c r="J904" s="119"/>
    </row>
    <row r="905" spans="1:10">
      <c r="A905" s="45"/>
      <c r="B905" s="45"/>
      <c r="C905" s="45"/>
      <c r="D905" s="45"/>
      <c r="E905" s="45"/>
      <c r="F905" s="45"/>
      <c r="G905" s="66"/>
      <c r="H905" s="66"/>
      <c r="I905" s="45"/>
      <c r="J905" s="119"/>
    </row>
    <row r="906" spans="1:10">
      <c r="A906" s="45"/>
      <c r="B906" s="45"/>
      <c r="C906" s="45"/>
      <c r="D906" s="45"/>
      <c r="E906" s="45"/>
      <c r="F906" s="45"/>
      <c r="G906" s="66"/>
      <c r="H906" s="66"/>
      <c r="I906" s="45"/>
      <c r="J906" s="119"/>
    </row>
    <row r="907" spans="1:10">
      <c r="A907" s="45"/>
      <c r="B907" s="45"/>
      <c r="C907" s="45"/>
      <c r="D907" s="45"/>
      <c r="E907" s="45"/>
      <c r="F907" s="45"/>
      <c r="G907" s="66"/>
      <c r="H907" s="66"/>
      <c r="I907" s="45"/>
      <c r="J907" s="119"/>
    </row>
    <row r="908" spans="1:10">
      <c r="A908" s="45"/>
      <c r="B908" s="45"/>
      <c r="C908" s="45"/>
      <c r="D908" s="45"/>
      <c r="E908" s="45"/>
      <c r="F908" s="45"/>
      <c r="G908" s="66"/>
      <c r="H908" s="66"/>
      <c r="I908" s="45"/>
      <c r="J908" s="119"/>
    </row>
    <row r="909" spans="1:10">
      <c r="A909" s="45"/>
      <c r="B909" s="45"/>
      <c r="C909" s="45"/>
      <c r="D909" s="45"/>
      <c r="E909" s="45"/>
      <c r="F909" s="45"/>
      <c r="G909" s="66"/>
      <c r="H909" s="66"/>
      <c r="I909" s="45"/>
      <c r="J909" s="119"/>
    </row>
    <row r="910" spans="1:10">
      <c r="A910" s="45"/>
      <c r="B910" s="45"/>
      <c r="C910" s="45"/>
      <c r="D910" s="45"/>
      <c r="E910" s="45"/>
      <c r="F910" s="45"/>
      <c r="G910" s="66"/>
      <c r="H910" s="66"/>
      <c r="I910" s="45"/>
      <c r="J910" s="119"/>
    </row>
    <row r="911" spans="1:10">
      <c r="A911" s="45"/>
      <c r="B911" s="45"/>
      <c r="C911" s="45"/>
      <c r="D911" s="45"/>
      <c r="E911" s="45"/>
      <c r="F911" s="45"/>
      <c r="G911" s="66"/>
      <c r="H911" s="66"/>
      <c r="I911" s="45"/>
      <c r="J911" s="119"/>
    </row>
    <row r="912" spans="1:10">
      <c r="A912" s="45"/>
      <c r="B912" s="45"/>
      <c r="C912" s="45"/>
      <c r="D912" s="45"/>
      <c r="E912" s="45"/>
      <c r="F912" s="45"/>
      <c r="G912" s="66"/>
      <c r="H912" s="66"/>
      <c r="I912" s="45"/>
      <c r="J912" s="119"/>
    </row>
    <row r="913" spans="1:10">
      <c r="A913" s="45"/>
      <c r="B913" s="45"/>
      <c r="C913" s="45"/>
      <c r="D913" s="45"/>
      <c r="E913" s="45"/>
      <c r="F913" s="45"/>
      <c r="G913" s="66"/>
      <c r="H913" s="66"/>
      <c r="I913" s="45"/>
      <c r="J913" s="119"/>
    </row>
    <row r="914" spans="1:10">
      <c r="A914" s="45"/>
      <c r="B914" s="45"/>
      <c r="C914" s="45"/>
      <c r="D914" s="45"/>
      <c r="E914" s="45"/>
      <c r="F914" s="45"/>
      <c r="G914" s="66"/>
      <c r="H914" s="66"/>
      <c r="I914" s="45"/>
      <c r="J914" s="119"/>
    </row>
    <row r="915" spans="1:10">
      <c r="A915" s="45"/>
      <c r="B915" s="45"/>
      <c r="C915" s="45"/>
      <c r="D915" s="45"/>
      <c r="E915" s="45"/>
      <c r="F915" s="45"/>
      <c r="G915" s="66"/>
      <c r="H915" s="66"/>
      <c r="I915" s="45"/>
      <c r="J915" s="119"/>
    </row>
    <row r="916" spans="1:10">
      <c r="A916" s="45"/>
      <c r="B916" s="45"/>
      <c r="C916" s="45"/>
      <c r="D916" s="45"/>
      <c r="E916" s="45"/>
      <c r="F916" s="45"/>
      <c r="G916" s="66"/>
      <c r="H916" s="66"/>
      <c r="I916" s="45"/>
      <c r="J916" s="119"/>
    </row>
    <row r="917" spans="1:10">
      <c r="A917" s="45"/>
      <c r="B917" s="45"/>
      <c r="C917" s="45"/>
      <c r="D917" s="45"/>
      <c r="E917" s="45"/>
      <c r="F917" s="45"/>
      <c r="G917" s="66"/>
      <c r="H917" s="66"/>
      <c r="I917" s="45"/>
      <c r="J917" s="119"/>
    </row>
    <row r="918" spans="1:10">
      <c r="A918" s="45"/>
      <c r="B918" s="45"/>
      <c r="C918" s="45"/>
      <c r="D918" s="45"/>
      <c r="E918" s="45"/>
      <c r="F918" s="45"/>
      <c r="G918" s="66"/>
      <c r="H918" s="66"/>
      <c r="I918" s="45"/>
      <c r="J918" s="119"/>
    </row>
    <row r="919" spans="1:10">
      <c r="A919" s="45"/>
      <c r="B919" s="45"/>
      <c r="C919" s="45"/>
      <c r="D919" s="45"/>
      <c r="E919" s="45"/>
      <c r="F919" s="45"/>
      <c r="G919" s="66"/>
      <c r="H919" s="66"/>
      <c r="I919" s="45"/>
      <c r="J919" s="119"/>
    </row>
    <row r="920" spans="1:10">
      <c r="A920" s="45"/>
      <c r="B920" s="45"/>
      <c r="C920" s="45"/>
      <c r="D920" s="45"/>
      <c r="E920" s="45"/>
      <c r="F920" s="45"/>
      <c r="G920" s="66"/>
      <c r="H920" s="66"/>
      <c r="I920" s="45"/>
      <c r="J920" s="119"/>
    </row>
    <row r="921" spans="1:10">
      <c r="A921" s="45"/>
      <c r="B921" s="45"/>
      <c r="C921" s="45"/>
      <c r="D921" s="45"/>
      <c r="E921" s="45"/>
      <c r="F921" s="45"/>
      <c r="G921" s="66"/>
      <c r="H921" s="66"/>
      <c r="I921" s="45"/>
      <c r="J921" s="119"/>
    </row>
    <row r="922" spans="1:10">
      <c r="A922" s="45"/>
      <c r="B922" s="45"/>
      <c r="C922" s="45"/>
      <c r="D922" s="45"/>
      <c r="E922" s="45"/>
      <c r="F922" s="45"/>
      <c r="G922" s="66"/>
      <c r="H922" s="66"/>
      <c r="I922" s="45"/>
      <c r="J922" s="119"/>
    </row>
    <row r="923" spans="1:10">
      <c r="A923" s="45"/>
      <c r="B923" s="45"/>
      <c r="C923" s="45"/>
      <c r="D923" s="45"/>
      <c r="E923" s="45"/>
      <c r="F923" s="45"/>
      <c r="G923" s="66"/>
      <c r="H923" s="66"/>
      <c r="I923" s="45"/>
      <c r="J923" s="119"/>
    </row>
    <row r="924" spans="1:10">
      <c r="A924" s="45"/>
      <c r="B924" s="45"/>
      <c r="C924" s="45"/>
      <c r="D924" s="45"/>
      <c r="E924" s="45"/>
      <c r="F924" s="45"/>
      <c r="G924" s="66"/>
      <c r="H924" s="66"/>
      <c r="I924" s="45"/>
      <c r="J924" s="119"/>
    </row>
    <row r="925" spans="1:10">
      <c r="A925" s="45"/>
      <c r="B925" s="45"/>
      <c r="C925" s="45"/>
      <c r="D925" s="45"/>
      <c r="E925" s="45"/>
      <c r="F925" s="45"/>
      <c r="G925" s="66"/>
      <c r="H925" s="66"/>
      <c r="I925" s="45"/>
      <c r="J925" s="119"/>
    </row>
    <row r="926" spans="1:10">
      <c r="A926" s="45"/>
      <c r="B926" s="45"/>
      <c r="C926" s="45"/>
      <c r="D926" s="45"/>
      <c r="E926" s="45"/>
      <c r="F926" s="45"/>
      <c r="G926" s="66"/>
      <c r="H926" s="66"/>
      <c r="I926" s="45"/>
      <c r="J926" s="119"/>
    </row>
    <row r="927" spans="1:10">
      <c r="A927" s="45"/>
      <c r="B927" s="45"/>
      <c r="C927" s="45"/>
      <c r="D927" s="45"/>
      <c r="E927" s="45"/>
      <c r="F927" s="45"/>
      <c r="G927" s="66"/>
      <c r="H927" s="66"/>
      <c r="I927" s="45"/>
      <c r="J927" s="119"/>
    </row>
    <row r="928" spans="1:10">
      <c r="A928" s="45"/>
      <c r="B928" s="45"/>
      <c r="C928" s="45"/>
      <c r="D928" s="45"/>
      <c r="E928" s="45"/>
      <c r="F928" s="45"/>
      <c r="G928" s="66"/>
      <c r="H928" s="66"/>
      <c r="I928" s="45"/>
      <c r="J928" s="119"/>
    </row>
    <row r="929" spans="1:10">
      <c r="A929" s="45"/>
      <c r="B929" s="45"/>
      <c r="C929" s="45"/>
      <c r="D929" s="45"/>
      <c r="E929" s="45"/>
      <c r="F929" s="45"/>
      <c r="G929" s="66"/>
      <c r="H929" s="66"/>
      <c r="I929" s="45"/>
      <c r="J929" s="119"/>
    </row>
    <row r="930" spans="1:10">
      <c r="A930" s="45"/>
      <c r="B930" s="45"/>
      <c r="C930" s="45"/>
      <c r="D930" s="45"/>
      <c r="E930" s="45"/>
      <c r="F930" s="45"/>
      <c r="G930" s="66"/>
      <c r="H930" s="66"/>
      <c r="I930" s="45"/>
      <c r="J930" s="119"/>
    </row>
    <row r="931" spans="1:10">
      <c r="A931" s="45"/>
      <c r="B931" s="45"/>
      <c r="C931" s="45"/>
      <c r="D931" s="45"/>
      <c r="E931" s="45"/>
      <c r="F931" s="45"/>
      <c r="G931" s="66"/>
      <c r="H931" s="66"/>
      <c r="I931" s="45"/>
      <c r="J931" s="119"/>
    </row>
    <row r="932" spans="1:10">
      <c r="A932" s="45"/>
      <c r="B932" s="45"/>
      <c r="C932" s="45"/>
      <c r="D932" s="45"/>
      <c r="E932" s="45"/>
      <c r="F932" s="45"/>
      <c r="G932" s="66"/>
      <c r="H932" s="66"/>
      <c r="I932" s="45"/>
      <c r="J932" s="119"/>
    </row>
    <row r="933" spans="1:10">
      <c r="A933" s="45"/>
      <c r="B933" s="45"/>
      <c r="C933" s="45"/>
      <c r="D933" s="45"/>
      <c r="E933" s="45"/>
      <c r="F933" s="45"/>
      <c r="G933" s="66"/>
      <c r="H933" s="66"/>
      <c r="I933" s="45"/>
      <c r="J933" s="119"/>
    </row>
    <row r="934" spans="1:10">
      <c r="A934" s="45"/>
      <c r="B934" s="45"/>
      <c r="C934" s="45"/>
      <c r="D934" s="45"/>
      <c r="E934" s="45"/>
      <c r="F934" s="45"/>
      <c r="G934" s="66"/>
      <c r="H934" s="66"/>
      <c r="I934" s="45"/>
      <c r="J934" s="119"/>
    </row>
    <row r="935" spans="1:10">
      <c r="A935" s="45"/>
      <c r="B935" s="45"/>
      <c r="C935" s="45"/>
      <c r="D935" s="45"/>
      <c r="E935" s="45"/>
      <c r="F935" s="45"/>
      <c r="G935" s="66"/>
      <c r="H935" s="66"/>
      <c r="I935" s="45"/>
      <c r="J935" s="119"/>
    </row>
    <row r="936" spans="1:10">
      <c r="A936" s="45"/>
      <c r="B936" s="45"/>
      <c r="C936" s="45"/>
      <c r="D936" s="45"/>
      <c r="E936" s="45"/>
      <c r="F936" s="45"/>
      <c r="G936" s="66"/>
      <c r="H936" s="66"/>
      <c r="I936" s="45"/>
      <c r="J936" s="119"/>
    </row>
    <row r="937" spans="1:10">
      <c r="A937" s="45"/>
      <c r="B937" s="45"/>
      <c r="C937" s="45"/>
      <c r="D937" s="45"/>
      <c r="E937" s="45"/>
      <c r="F937" s="45"/>
      <c r="G937" s="66"/>
      <c r="H937" s="66"/>
      <c r="I937" s="45"/>
      <c r="J937" s="119"/>
    </row>
    <row r="938" spans="1:10">
      <c r="A938" s="45"/>
      <c r="B938" s="45"/>
      <c r="C938" s="45"/>
      <c r="D938" s="45"/>
      <c r="E938" s="45"/>
      <c r="F938" s="45"/>
      <c r="G938" s="66"/>
      <c r="H938" s="66"/>
      <c r="I938" s="45"/>
      <c r="J938" s="119"/>
    </row>
    <row r="939" spans="1:10">
      <c r="A939" s="45"/>
      <c r="B939" s="45"/>
      <c r="C939" s="45"/>
      <c r="D939" s="45"/>
      <c r="E939" s="45"/>
      <c r="F939" s="45"/>
      <c r="G939" s="66"/>
      <c r="H939" s="66"/>
      <c r="I939" s="45"/>
      <c r="J939" s="119"/>
    </row>
    <row r="940" spans="1:10">
      <c r="A940" s="45"/>
      <c r="B940" s="45"/>
      <c r="C940" s="45"/>
      <c r="D940" s="45"/>
      <c r="E940" s="45"/>
      <c r="F940" s="45"/>
      <c r="G940" s="66"/>
      <c r="H940" s="66"/>
      <c r="I940" s="45"/>
      <c r="J940" s="119"/>
    </row>
    <row r="941" spans="1:10">
      <c r="A941" s="45"/>
      <c r="B941" s="45"/>
      <c r="C941" s="45"/>
      <c r="D941" s="45"/>
      <c r="E941" s="45"/>
      <c r="F941" s="45"/>
      <c r="G941" s="66"/>
      <c r="H941" s="66"/>
      <c r="I941" s="45"/>
      <c r="J941" s="119"/>
    </row>
    <row r="942" spans="1:10">
      <c r="A942" s="45"/>
      <c r="B942" s="45"/>
      <c r="C942" s="45"/>
      <c r="D942" s="45"/>
      <c r="E942" s="45"/>
      <c r="F942" s="45"/>
      <c r="G942" s="66"/>
      <c r="H942" s="66"/>
      <c r="I942" s="45"/>
      <c r="J942" s="119"/>
    </row>
    <row r="943" spans="1:10">
      <c r="A943" s="45"/>
      <c r="B943" s="45"/>
      <c r="C943" s="45"/>
      <c r="D943" s="45"/>
      <c r="E943" s="45"/>
      <c r="F943" s="45"/>
      <c r="G943" s="66"/>
      <c r="H943" s="66"/>
      <c r="I943" s="45"/>
      <c r="J943" s="119"/>
    </row>
    <row r="944" spans="1:10">
      <c r="A944" s="45"/>
      <c r="B944" s="45"/>
      <c r="C944" s="45"/>
      <c r="D944" s="45"/>
      <c r="E944" s="45"/>
      <c r="F944" s="45"/>
      <c r="G944" s="66"/>
      <c r="H944" s="66"/>
      <c r="I944" s="45"/>
      <c r="J944" s="119"/>
    </row>
    <row r="945" spans="1:10">
      <c r="A945" s="45"/>
      <c r="B945" s="45"/>
      <c r="C945" s="45"/>
      <c r="D945" s="45"/>
      <c r="E945" s="45"/>
      <c r="F945" s="45"/>
      <c r="G945" s="66"/>
      <c r="H945" s="66"/>
      <c r="I945" s="45"/>
      <c r="J945" s="119"/>
    </row>
    <row r="946" spans="1:10">
      <c r="A946" s="45"/>
      <c r="B946" s="45"/>
      <c r="C946" s="45"/>
      <c r="D946" s="45"/>
      <c r="E946" s="45"/>
      <c r="F946" s="45"/>
      <c r="G946" s="66"/>
      <c r="H946" s="66"/>
      <c r="I946" s="45"/>
      <c r="J946" s="119"/>
    </row>
    <row r="947" spans="1:10">
      <c r="A947" s="45"/>
      <c r="B947" s="45"/>
      <c r="C947" s="45"/>
      <c r="D947" s="45"/>
      <c r="E947" s="45"/>
      <c r="F947" s="45"/>
      <c r="G947" s="66"/>
      <c r="H947" s="66"/>
      <c r="I947" s="45"/>
      <c r="J947" s="119"/>
    </row>
    <row r="948" spans="1:10">
      <c r="A948" s="45"/>
      <c r="B948" s="45"/>
      <c r="C948" s="45"/>
      <c r="D948" s="45"/>
      <c r="E948" s="45"/>
      <c r="F948" s="45"/>
      <c r="G948" s="66"/>
      <c r="H948" s="66"/>
      <c r="I948" s="45"/>
      <c r="J948" s="119"/>
    </row>
    <row r="949" spans="1:10">
      <c r="A949" s="45"/>
      <c r="B949" s="45"/>
      <c r="C949" s="45"/>
      <c r="D949" s="45"/>
      <c r="E949" s="45"/>
      <c r="F949" s="45"/>
      <c r="G949" s="66"/>
      <c r="H949" s="66"/>
      <c r="I949" s="45"/>
      <c r="J949" s="119"/>
    </row>
    <row r="950" spans="1:10">
      <c r="A950" s="45"/>
      <c r="B950" s="45"/>
      <c r="C950" s="45"/>
      <c r="D950" s="45"/>
      <c r="E950" s="45"/>
      <c r="F950" s="45"/>
      <c r="G950" s="66"/>
      <c r="H950" s="66"/>
      <c r="I950" s="45"/>
      <c r="J950" s="119"/>
    </row>
    <row r="951" spans="1:10">
      <c r="A951" s="45"/>
      <c r="B951" s="45"/>
      <c r="C951" s="45"/>
      <c r="D951" s="45"/>
      <c r="E951" s="45"/>
      <c r="F951" s="45"/>
      <c r="G951" s="66"/>
      <c r="H951" s="66"/>
      <c r="I951" s="45"/>
      <c r="J951" s="119"/>
    </row>
    <row r="952" spans="1:10">
      <c r="A952" s="45"/>
      <c r="B952" s="45"/>
      <c r="C952" s="45"/>
      <c r="D952" s="45"/>
      <c r="E952" s="45"/>
      <c r="F952" s="45"/>
      <c r="G952" s="66"/>
      <c r="H952" s="66"/>
      <c r="I952" s="45"/>
      <c r="J952" s="119"/>
    </row>
    <row r="953" spans="1:10">
      <c r="A953" s="45"/>
      <c r="B953" s="45"/>
      <c r="C953" s="45"/>
      <c r="D953" s="45"/>
      <c r="E953" s="45"/>
      <c r="F953" s="45"/>
      <c r="G953" s="66"/>
      <c r="H953" s="66"/>
      <c r="I953" s="45"/>
      <c r="J953" s="119"/>
    </row>
    <row r="954" spans="1:10">
      <c r="A954" s="45"/>
      <c r="B954" s="45"/>
      <c r="C954" s="45"/>
      <c r="D954" s="45"/>
      <c r="E954" s="45"/>
      <c r="F954" s="45"/>
      <c r="G954" s="66"/>
      <c r="H954" s="66"/>
      <c r="I954" s="45"/>
      <c r="J954" s="119"/>
    </row>
    <row r="955" spans="1:10">
      <c r="A955" s="45"/>
      <c r="B955" s="45"/>
      <c r="C955" s="45"/>
      <c r="D955" s="45"/>
      <c r="E955" s="45"/>
      <c r="F955" s="45"/>
      <c r="G955" s="66"/>
      <c r="H955" s="66"/>
      <c r="I955" s="45"/>
      <c r="J955" s="119"/>
    </row>
    <row r="956" spans="1:10">
      <c r="A956" s="45"/>
      <c r="B956" s="45"/>
      <c r="C956" s="45"/>
      <c r="D956" s="45"/>
      <c r="E956" s="45"/>
      <c r="F956" s="45"/>
      <c r="G956" s="66"/>
      <c r="H956" s="66"/>
      <c r="I956" s="45"/>
      <c r="J956" s="119"/>
    </row>
    <row r="957" spans="1:10">
      <c r="A957" s="45"/>
      <c r="B957" s="45"/>
      <c r="C957" s="45"/>
      <c r="D957" s="45"/>
      <c r="E957" s="45"/>
      <c r="F957" s="45"/>
      <c r="G957" s="66"/>
      <c r="H957" s="66"/>
      <c r="I957" s="45"/>
      <c r="J957" s="119"/>
    </row>
    <row r="958" spans="1:10">
      <c r="A958" s="45"/>
      <c r="B958" s="45"/>
      <c r="C958" s="45"/>
      <c r="D958" s="45"/>
      <c r="E958" s="45"/>
      <c r="F958" s="45"/>
      <c r="G958" s="66"/>
      <c r="H958" s="66"/>
      <c r="I958" s="45"/>
      <c r="J958" s="119"/>
    </row>
    <row r="959" spans="1:10">
      <c r="A959" s="45"/>
      <c r="B959" s="45"/>
      <c r="C959" s="45"/>
      <c r="D959" s="45"/>
      <c r="E959" s="45"/>
      <c r="F959" s="45"/>
      <c r="G959" s="66"/>
      <c r="H959" s="66"/>
      <c r="I959" s="45"/>
      <c r="J959" s="119"/>
    </row>
    <row r="960" spans="1:10">
      <c r="A960" s="45"/>
      <c r="B960" s="45"/>
      <c r="C960" s="45"/>
      <c r="D960" s="45"/>
      <c r="E960" s="45"/>
      <c r="F960" s="45"/>
      <c r="G960" s="66"/>
      <c r="H960" s="66"/>
      <c r="I960" s="45"/>
      <c r="J960" s="119"/>
    </row>
    <row r="961" spans="1:10">
      <c r="A961" s="45"/>
      <c r="B961" s="45"/>
      <c r="C961" s="45"/>
      <c r="D961" s="45"/>
      <c r="E961" s="45"/>
      <c r="F961" s="45"/>
      <c r="G961" s="66"/>
      <c r="H961" s="66"/>
      <c r="I961" s="45"/>
      <c r="J961" s="119"/>
    </row>
    <row r="962" spans="1:10">
      <c r="A962" s="45"/>
      <c r="B962" s="45"/>
      <c r="C962" s="45"/>
      <c r="D962" s="45"/>
      <c r="E962" s="45"/>
      <c r="F962" s="45"/>
      <c r="G962" s="66"/>
      <c r="H962" s="66"/>
      <c r="I962" s="45"/>
      <c r="J962" s="119"/>
    </row>
    <row r="963" spans="1:10">
      <c r="A963" s="45"/>
      <c r="B963" s="45"/>
      <c r="C963" s="45"/>
      <c r="D963" s="45"/>
      <c r="E963" s="45"/>
      <c r="F963" s="45"/>
      <c r="G963" s="66"/>
      <c r="H963" s="66"/>
      <c r="I963" s="45"/>
      <c r="J963" s="119"/>
    </row>
    <row r="964" spans="1:10">
      <c r="A964" s="45"/>
      <c r="B964" s="45"/>
      <c r="C964" s="45"/>
      <c r="D964" s="45"/>
      <c r="E964" s="45"/>
      <c r="F964" s="45"/>
      <c r="G964" s="66"/>
      <c r="H964" s="66"/>
      <c r="I964" s="45"/>
      <c r="J964" s="119"/>
    </row>
    <row r="965" spans="1:10">
      <c r="A965" s="45"/>
      <c r="B965" s="45"/>
      <c r="C965" s="45"/>
      <c r="D965" s="45"/>
      <c r="E965" s="45"/>
      <c r="F965" s="45"/>
      <c r="G965" s="66"/>
      <c r="H965" s="66"/>
      <c r="I965" s="45"/>
      <c r="J965" s="119"/>
    </row>
    <row r="966" spans="1:10">
      <c r="A966" s="45"/>
      <c r="B966" s="45"/>
      <c r="C966" s="45"/>
      <c r="D966" s="45"/>
      <c r="E966" s="45"/>
      <c r="F966" s="45"/>
      <c r="G966" s="66"/>
      <c r="H966" s="66"/>
      <c r="I966" s="45"/>
      <c r="J966" s="119"/>
    </row>
    <row r="967" spans="1:10">
      <c r="A967" s="45"/>
      <c r="B967" s="45"/>
      <c r="C967" s="45"/>
      <c r="D967" s="45"/>
      <c r="E967" s="45"/>
      <c r="F967" s="45"/>
      <c r="G967" s="66"/>
      <c r="H967" s="66"/>
      <c r="I967" s="45"/>
      <c r="J967" s="119"/>
    </row>
    <row r="968" spans="1:10">
      <c r="A968" s="45"/>
      <c r="B968" s="45"/>
      <c r="C968" s="45"/>
      <c r="D968" s="45"/>
      <c r="E968" s="45"/>
      <c r="F968" s="45"/>
      <c r="G968" s="66"/>
      <c r="H968" s="66"/>
      <c r="I968" s="45"/>
      <c r="J968" s="119"/>
    </row>
    <row r="969" spans="1:10">
      <c r="A969" s="45"/>
      <c r="B969" s="45"/>
      <c r="C969" s="45"/>
      <c r="D969" s="45"/>
      <c r="E969" s="45"/>
      <c r="F969" s="45"/>
      <c r="G969" s="66"/>
      <c r="H969" s="66"/>
      <c r="I969" s="45"/>
      <c r="J969" s="119"/>
    </row>
    <row r="970" spans="1:10">
      <c r="A970" s="45"/>
      <c r="B970" s="45"/>
      <c r="C970" s="45"/>
      <c r="D970" s="45"/>
      <c r="E970" s="45"/>
      <c r="F970" s="45"/>
      <c r="G970" s="66"/>
      <c r="H970" s="66"/>
      <c r="I970" s="45"/>
      <c r="J970" s="119"/>
    </row>
    <row r="971" spans="1:10">
      <c r="A971" s="45"/>
      <c r="B971" s="45"/>
      <c r="C971" s="45"/>
      <c r="D971" s="45"/>
      <c r="E971" s="45"/>
      <c r="F971" s="45"/>
      <c r="G971" s="66"/>
      <c r="H971" s="66"/>
      <c r="I971" s="45"/>
      <c r="J971" s="119"/>
    </row>
    <row r="972" spans="1:10">
      <c r="A972" s="45"/>
      <c r="B972" s="45"/>
      <c r="C972" s="45"/>
      <c r="D972" s="45"/>
      <c r="E972" s="45"/>
      <c r="F972" s="45"/>
      <c r="G972" s="66"/>
      <c r="H972" s="66"/>
      <c r="I972" s="45"/>
      <c r="J972" s="119"/>
    </row>
    <row r="973" spans="1:10">
      <c r="A973" s="45"/>
      <c r="B973" s="45"/>
      <c r="C973" s="45"/>
      <c r="D973" s="45"/>
      <c r="E973" s="45"/>
      <c r="F973" s="45"/>
      <c r="G973" s="66"/>
      <c r="H973" s="66"/>
      <c r="I973" s="45"/>
      <c r="J973" s="119"/>
    </row>
    <row r="974" spans="1:10">
      <c r="A974" s="45"/>
      <c r="B974" s="45"/>
      <c r="C974" s="45"/>
      <c r="D974" s="45"/>
      <c r="E974" s="45"/>
      <c r="F974" s="45"/>
      <c r="G974" s="66"/>
      <c r="H974" s="66"/>
      <c r="I974" s="45"/>
      <c r="J974" s="119"/>
    </row>
    <row r="975" spans="1:10">
      <c r="A975" s="45"/>
      <c r="B975" s="45"/>
      <c r="C975" s="45"/>
      <c r="D975" s="45"/>
      <c r="E975" s="45"/>
      <c r="F975" s="45"/>
      <c r="G975" s="66"/>
      <c r="H975" s="66"/>
      <c r="I975" s="45"/>
      <c r="J975" s="119"/>
    </row>
    <row r="976" spans="1:10">
      <c r="A976" s="45"/>
      <c r="B976" s="45"/>
      <c r="C976" s="45"/>
      <c r="D976" s="45"/>
      <c r="E976" s="45"/>
      <c r="F976" s="45"/>
      <c r="G976" s="66"/>
      <c r="H976" s="66"/>
      <c r="I976" s="45"/>
      <c r="J976" s="119"/>
    </row>
    <row r="977" spans="1:10">
      <c r="A977" s="45"/>
      <c r="B977" s="45"/>
      <c r="C977" s="45"/>
      <c r="D977" s="45"/>
      <c r="E977" s="45"/>
      <c r="F977" s="45"/>
      <c r="G977" s="66"/>
      <c r="H977" s="66"/>
      <c r="I977" s="45"/>
      <c r="J977" s="119"/>
    </row>
    <row r="978" spans="1:10">
      <c r="A978" s="45"/>
      <c r="B978" s="45"/>
      <c r="C978" s="45"/>
      <c r="D978" s="45"/>
      <c r="E978" s="45"/>
      <c r="F978" s="45"/>
      <c r="G978" s="66"/>
      <c r="H978" s="66"/>
      <c r="I978" s="45"/>
      <c r="J978" s="119"/>
    </row>
    <row r="979" spans="1:10">
      <c r="A979" s="45"/>
      <c r="B979" s="45"/>
      <c r="C979" s="45"/>
      <c r="D979" s="45"/>
      <c r="E979" s="45"/>
      <c r="F979" s="45"/>
      <c r="G979" s="66"/>
      <c r="H979" s="66"/>
      <c r="I979" s="45"/>
      <c r="J979" s="119"/>
    </row>
    <row r="980" spans="1:10">
      <c r="A980" s="45"/>
      <c r="B980" s="45"/>
      <c r="C980" s="45"/>
      <c r="D980" s="45"/>
      <c r="E980" s="45"/>
      <c r="F980" s="45"/>
      <c r="G980" s="66"/>
      <c r="H980" s="66"/>
      <c r="I980" s="45"/>
      <c r="J980" s="119"/>
    </row>
    <row r="981" spans="1:10">
      <c r="A981" s="45"/>
      <c r="B981" s="45"/>
      <c r="C981" s="45"/>
      <c r="D981" s="45"/>
      <c r="E981" s="45"/>
      <c r="F981" s="45"/>
      <c r="G981" s="66"/>
      <c r="H981" s="66"/>
      <c r="I981" s="45"/>
      <c r="J981" s="119"/>
    </row>
    <row r="982" spans="1:10">
      <c r="A982" s="45"/>
      <c r="B982" s="45"/>
      <c r="C982" s="45"/>
      <c r="D982" s="45"/>
      <c r="E982" s="45"/>
      <c r="F982" s="45"/>
      <c r="G982" s="66"/>
      <c r="H982" s="66"/>
      <c r="I982" s="45"/>
      <c r="J982" s="119"/>
    </row>
    <row r="983" spans="1:10">
      <c r="A983" s="45"/>
      <c r="B983" s="45"/>
      <c r="C983" s="45"/>
      <c r="D983" s="45"/>
      <c r="E983" s="45"/>
      <c r="F983" s="45"/>
      <c r="G983" s="66"/>
      <c r="H983" s="66"/>
      <c r="I983" s="45"/>
      <c r="J983" s="119"/>
    </row>
    <row r="984" spans="1:10">
      <c r="A984" s="45"/>
      <c r="B984" s="45"/>
      <c r="C984" s="45"/>
      <c r="D984" s="45"/>
      <c r="E984" s="45"/>
      <c r="F984" s="45"/>
      <c r="G984" s="66"/>
      <c r="H984" s="66"/>
      <c r="I984" s="45"/>
      <c r="J984" s="119"/>
    </row>
    <row r="985" spans="1:10">
      <c r="A985" s="45"/>
      <c r="B985" s="45"/>
      <c r="C985" s="45"/>
      <c r="D985" s="45"/>
      <c r="E985" s="45"/>
      <c r="F985" s="45"/>
      <c r="G985" s="66"/>
      <c r="H985" s="66"/>
      <c r="I985" s="45"/>
      <c r="J985" s="119"/>
    </row>
    <row r="986" spans="1:10">
      <c r="A986" s="45"/>
      <c r="B986" s="45"/>
      <c r="C986" s="45"/>
      <c r="D986" s="45"/>
      <c r="E986" s="45"/>
      <c r="F986" s="45"/>
      <c r="G986" s="66"/>
      <c r="H986" s="66"/>
      <c r="I986" s="45"/>
      <c r="J986" s="119"/>
    </row>
    <row r="987" spans="1:10">
      <c r="A987" s="45"/>
      <c r="B987" s="45"/>
      <c r="C987" s="45"/>
      <c r="D987" s="45"/>
      <c r="E987" s="45"/>
      <c r="F987" s="45"/>
      <c r="G987" s="66"/>
      <c r="H987" s="66"/>
      <c r="I987" s="45"/>
      <c r="J987" s="119"/>
    </row>
    <row r="988" spans="1:10">
      <c r="A988" s="45"/>
      <c r="B988" s="45"/>
      <c r="C988" s="45"/>
      <c r="D988" s="45"/>
      <c r="E988" s="45"/>
      <c r="F988" s="45"/>
      <c r="G988" s="66"/>
      <c r="H988" s="66"/>
      <c r="I988" s="45"/>
      <c r="J988" s="119"/>
    </row>
    <row r="989" spans="1:10">
      <c r="A989" s="45"/>
      <c r="B989" s="45"/>
      <c r="C989" s="45"/>
      <c r="D989" s="45"/>
      <c r="E989" s="45"/>
      <c r="F989" s="45"/>
      <c r="G989" s="66"/>
      <c r="H989" s="66"/>
      <c r="I989" s="45"/>
      <c r="J989" s="119"/>
    </row>
    <row r="990" spans="1:10">
      <c r="A990" s="45"/>
      <c r="B990" s="45"/>
      <c r="C990" s="45"/>
      <c r="D990" s="45"/>
      <c r="E990" s="45"/>
      <c r="F990" s="45"/>
      <c r="G990" s="66"/>
      <c r="H990" s="66"/>
      <c r="I990" s="45"/>
      <c r="J990" s="119"/>
    </row>
    <row r="991" spans="1:10">
      <c r="A991" s="45"/>
      <c r="B991" s="45"/>
      <c r="C991" s="45"/>
      <c r="D991" s="45"/>
      <c r="E991" s="45"/>
      <c r="F991" s="45"/>
      <c r="G991" s="66"/>
      <c r="H991" s="66"/>
      <c r="I991" s="45"/>
      <c r="J991" s="119"/>
    </row>
    <row r="992" spans="1:10">
      <c r="A992" s="45"/>
      <c r="B992" s="45"/>
      <c r="C992" s="45"/>
      <c r="D992" s="45"/>
      <c r="E992" s="45"/>
      <c r="F992" s="45"/>
      <c r="G992" s="66"/>
      <c r="H992" s="66"/>
      <c r="I992" s="45"/>
      <c r="J992" s="119"/>
    </row>
    <row r="993" spans="1:10">
      <c r="A993" s="45"/>
      <c r="B993" s="45"/>
      <c r="C993" s="45"/>
      <c r="D993" s="45"/>
      <c r="E993" s="45"/>
      <c r="F993" s="45"/>
      <c r="G993" s="66"/>
      <c r="H993" s="66"/>
      <c r="I993" s="45"/>
      <c r="J993" s="119"/>
    </row>
    <row r="994" spans="1:10">
      <c r="A994" s="45"/>
      <c r="B994" s="45"/>
      <c r="C994" s="45"/>
      <c r="D994" s="45"/>
      <c r="E994" s="45"/>
      <c r="F994" s="45"/>
      <c r="G994" s="66"/>
      <c r="H994" s="66"/>
      <c r="I994" s="45"/>
      <c r="J994" s="119"/>
    </row>
    <row r="995" spans="1:10">
      <c r="A995" s="45"/>
      <c r="B995" s="45"/>
      <c r="C995" s="45"/>
      <c r="D995" s="45"/>
      <c r="E995" s="45"/>
      <c r="F995" s="45"/>
      <c r="G995" s="66"/>
      <c r="H995" s="66"/>
      <c r="I995" s="45"/>
      <c r="J995" s="119"/>
    </row>
    <row r="996" spans="1:10">
      <c r="A996" s="45"/>
      <c r="B996" s="45"/>
      <c r="C996" s="45"/>
      <c r="D996" s="45"/>
      <c r="E996" s="45"/>
      <c r="F996" s="45"/>
      <c r="G996" s="66"/>
      <c r="H996" s="66"/>
      <c r="I996" s="45"/>
      <c r="J996" s="119"/>
    </row>
    <row r="997" spans="1:10">
      <c r="A997" s="45"/>
      <c r="B997" s="45"/>
      <c r="C997" s="45"/>
      <c r="D997" s="45"/>
      <c r="E997" s="45"/>
      <c r="F997" s="45"/>
      <c r="G997" s="66"/>
      <c r="H997" s="66"/>
      <c r="I997" s="45"/>
      <c r="J997" s="119"/>
    </row>
    <row r="998" spans="1:10">
      <c r="A998" s="45"/>
      <c r="B998" s="45"/>
      <c r="C998" s="45"/>
      <c r="D998" s="45"/>
      <c r="E998" s="45"/>
      <c r="F998" s="45"/>
      <c r="G998" s="66"/>
      <c r="H998" s="66"/>
      <c r="I998" s="45"/>
      <c r="J998" s="119"/>
    </row>
    <row r="999" spans="1:10">
      <c r="A999" s="45"/>
      <c r="B999" s="45"/>
      <c r="C999" s="45"/>
      <c r="D999" s="45"/>
      <c r="E999" s="45"/>
      <c r="F999" s="45"/>
      <c r="G999" s="66"/>
      <c r="H999" s="66"/>
      <c r="I999" s="45"/>
      <c r="J999" s="119"/>
    </row>
    <row r="1000" spans="1:10">
      <c r="A1000" s="45"/>
      <c r="B1000" s="45"/>
      <c r="C1000" s="45"/>
      <c r="D1000" s="45"/>
      <c r="E1000" s="45"/>
      <c r="F1000" s="45"/>
      <c r="G1000" s="66"/>
      <c r="H1000" s="66"/>
      <c r="I1000" s="45"/>
      <c r="J1000" s="119"/>
    </row>
    <row r="1001" spans="1:10">
      <c r="A1001" s="45"/>
      <c r="B1001" s="45"/>
      <c r="C1001" s="45"/>
      <c r="D1001" s="45"/>
      <c r="E1001" s="45"/>
      <c r="F1001" s="45"/>
      <c r="G1001" s="66"/>
      <c r="H1001" s="66"/>
      <c r="I1001" s="45"/>
      <c r="J1001" s="119"/>
    </row>
    <row r="1002" spans="1:10">
      <c r="A1002" s="45"/>
      <c r="B1002" s="45"/>
      <c r="C1002" s="45"/>
      <c r="D1002" s="45"/>
      <c r="E1002" s="45"/>
      <c r="F1002" s="45"/>
      <c r="G1002" s="66"/>
      <c r="H1002" s="66"/>
      <c r="I1002" s="45"/>
      <c r="J1002" s="119"/>
    </row>
    <row r="1003" spans="1:10">
      <c r="A1003" s="45"/>
      <c r="B1003" s="45"/>
      <c r="C1003" s="45"/>
      <c r="D1003" s="45"/>
      <c r="E1003" s="45"/>
      <c r="F1003" s="45"/>
      <c r="G1003" s="66"/>
      <c r="H1003" s="66"/>
      <c r="I1003" s="45"/>
      <c r="J1003" s="119"/>
    </row>
    <row r="1004" spans="1:10">
      <c r="A1004" s="45"/>
      <c r="B1004" s="45"/>
      <c r="C1004" s="45"/>
      <c r="D1004" s="45"/>
      <c r="E1004" s="45"/>
      <c r="F1004" s="45"/>
      <c r="G1004" s="66"/>
      <c r="H1004" s="66"/>
      <c r="I1004" s="45"/>
      <c r="J1004" s="119"/>
    </row>
    <row r="1005" spans="1:10">
      <c r="A1005" s="45"/>
      <c r="B1005" s="45"/>
      <c r="C1005" s="45"/>
      <c r="D1005" s="45"/>
      <c r="E1005" s="45"/>
      <c r="F1005" s="45"/>
      <c r="G1005" s="66"/>
      <c r="H1005" s="66"/>
      <c r="I1005" s="45"/>
      <c r="J1005" s="119"/>
    </row>
    <row r="1006" spans="1:10">
      <c r="A1006" s="45"/>
      <c r="B1006" s="45"/>
      <c r="C1006" s="45"/>
      <c r="D1006" s="45"/>
      <c r="E1006" s="45"/>
      <c r="F1006" s="45"/>
      <c r="G1006" s="66"/>
      <c r="H1006" s="66"/>
      <c r="I1006" s="45"/>
      <c r="J1006" s="119"/>
    </row>
    <row r="1007" spans="1:10">
      <c r="A1007" s="45"/>
      <c r="B1007" s="45"/>
      <c r="C1007" s="45"/>
      <c r="D1007" s="45"/>
      <c r="E1007" s="45"/>
      <c r="F1007" s="45"/>
      <c r="G1007" s="66"/>
      <c r="H1007" s="66"/>
      <c r="I1007" s="45"/>
      <c r="J1007" s="119"/>
    </row>
    <row r="1008" spans="1:10">
      <c r="A1008" s="45"/>
      <c r="B1008" s="45"/>
      <c r="C1008" s="45"/>
      <c r="D1008" s="45"/>
      <c r="E1008" s="45"/>
      <c r="F1008" s="45"/>
      <c r="G1008" s="66"/>
      <c r="H1008" s="66"/>
      <c r="I1008" s="45"/>
      <c r="J1008" s="119"/>
    </row>
    <row r="1009" spans="1:10">
      <c r="A1009" s="45"/>
      <c r="B1009" s="45"/>
      <c r="C1009" s="45"/>
      <c r="D1009" s="45"/>
      <c r="E1009" s="45"/>
      <c r="F1009" s="45"/>
      <c r="G1009" s="66"/>
      <c r="H1009" s="66"/>
      <c r="I1009" s="45"/>
      <c r="J1009" s="119"/>
    </row>
    <row r="1010" spans="1:10">
      <c r="A1010" s="45"/>
      <c r="B1010" s="45"/>
      <c r="C1010" s="45"/>
      <c r="D1010" s="45"/>
      <c r="E1010" s="45"/>
      <c r="F1010" s="45"/>
      <c r="G1010" s="66"/>
      <c r="H1010" s="66"/>
      <c r="I1010" s="45"/>
      <c r="J1010" s="119"/>
    </row>
    <row r="1011" spans="1:10">
      <c r="A1011" s="45"/>
      <c r="B1011" s="45"/>
      <c r="C1011" s="45"/>
      <c r="D1011" s="45"/>
      <c r="E1011" s="45"/>
      <c r="F1011" s="45"/>
      <c r="G1011" s="66"/>
      <c r="H1011" s="66"/>
      <c r="I1011" s="45"/>
      <c r="J1011" s="119"/>
    </row>
    <row r="1012" spans="1:10">
      <c r="A1012" s="45"/>
      <c r="B1012" s="45"/>
      <c r="C1012" s="45"/>
      <c r="D1012" s="45"/>
      <c r="E1012" s="45"/>
      <c r="F1012" s="45"/>
      <c r="G1012" s="66"/>
      <c r="H1012" s="66"/>
      <c r="I1012" s="45"/>
      <c r="J1012" s="119"/>
    </row>
    <row r="1013" spans="1:10">
      <c r="A1013" s="45"/>
      <c r="B1013" s="45"/>
      <c r="C1013" s="45"/>
      <c r="D1013" s="45"/>
      <c r="E1013" s="45"/>
      <c r="F1013" s="45"/>
      <c r="G1013" s="66"/>
      <c r="H1013" s="66"/>
      <c r="I1013" s="45"/>
      <c r="J1013" s="119"/>
    </row>
    <row r="1014" spans="1:10">
      <c r="A1014" s="45"/>
      <c r="B1014" s="45"/>
      <c r="C1014" s="45"/>
      <c r="D1014" s="45"/>
      <c r="E1014" s="45"/>
      <c r="F1014" s="45"/>
      <c r="G1014" s="66"/>
      <c r="H1014" s="66"/>
      <c r="I1014" s="45"/>
      <c r="J1014" s="119"/>
    </row>
    <row r="1015" spans="1:10">
      <c r="A1015" s="45"/>
      <c r="B1015" s="45"/>
      <c r="C1015" s="45"/>
      <c r="D1015" s="45"/>
      <c r="E1015" s="45"/>
      <c r="F1015" s="45"/>
      <c r="G1015" s="66"/>
      <c r="H1015" s="66"/>
      <c r="I1015" s="45"/>
      <c r="J1015" s="119"/>
    </row>
    <row r="1016" spans="1:10">
      <c r="A1016" s="45"/>
      <c r="B1016" s="45"/>
      <c r="C1016" s="45"/>
      <c r="D1016" s="45"/>
      <c r="E1016" s="45"/>
      <c r="F1016" s="45"/>
      <c r="G1016" s="66"/>
      <c r="H1016" s="66"/>
      <c r="I1016" s="45"/>
      <c r="J1016" s="119"/>
    </row>
    <row r="1017" spans="1:10">
      <c r="A1017" s="45"/>
      <c r="B1017" s="45"/>
      <c r="C1017" s="45"/>
      <c r="D1017" s="45"/>
      <c r="E1017" s="45"/>
      <c r="F1017" s="45"/>
      <c r="G1017" s="66"/>
      <c r="H1017" s="66"/>
      <c r="I1017" s="45"/>
      <c r="J1017" s="119"/>
    </row>
    <row r="1018" spans="1:10">
      <c r="A1018" s="45"/>
      <c r="B1018" s="45"/>
      <c r="C1018" s="45"/>
      <c r="D1018" s="45"/>
      <c r="E1018" s="45"/>
      <c r="F1018" s="45"/>
      <c r="G1018" s="66"/>
      <c r="H1018" s="66"/>
      <c r="I1018" s="45"/>
      <c r="J1018" s="119"/>
    </row>
    <row r="1019" spans="1:10">
      <c r="A1019" s="45"/>
      <c r="B1019" s="45"/>
      <c r="C1019" s="45"/>
      <c r="D1019" s="45"/>
      <c r="E1019" s="45"/>
      <c r="F1019" s="45"/>
      <c r="G1019" s="66"/>
      <c r="H1019" s="66"/>
      <c r="I1019" s="45"/>
      <c r="J1019" s="119"/>
    </row>
    <row r="1020" spans="1:10">
      <c r="A1020" s="45"/>
      <c r="B1020" s="45"/>
      <c r="C1020" s="45"/>
      <c r="D1020" s="45"/>
      <c r="E1020" s="45"/>
      <c r="F1020" s="45"/>
      <c r="G1020" s="66"/>
      <c r="H1020" s="66"/>
      <c r="I1020" s="45"/>
      <c r="J1020" s="119"/>
    </row>
    <row r="1021" spans="1:10">
      <c r="A1021" s="45"/>
      <c r="B1021" s="45"/>
      <c r="C1021" s="45"/>
      <c r="D1021" s="45"/>
      <c r="E1021" s="45"/>
      <c r="F1021" s="45"/>
      <c r="G1021" s="66"/>
      <c r="H1021" s="66"/>
      <c r="I1021" s="45"/>
      <c r="J1021" s="119"/>
    </row>
    <row r="1022" spans="1:10">
      <c r="A1022" s="45"/>
      <c r="B1022" s="45"/>
      <c r="C1022" s="45"/>
      <c r="D1022" s="45"/>
      <c r="E1022" s="45"/>
      <c r="F1022" s="45"/>
      <c r="G1022" s="66"/>
      <c r="H1022" s="66"/>
      <c r="I1022" s="45"/>
      <c r="J1022" s="119"/>
    </row>
    <row r="1023" spans="1:10">
      <c r="A1023" s="45"/>
      <c r="B1023" s="45"/>
      <c r="C1023" s="45"/>
      <c r="D1023" s="45"/>
      <c r="E1023" s="45"/>
      <c r="F1023" s="45"/>
      <c r="G1023" s="66"/>
      <c r="H1023" s="66"/>
      <c r="I1023" s="45"/>
      <c r="J1023" s="119"/>
    </row>
    <row r="1024" spans="1:10">
      <c r="A1024" s="45"/>
      <c r="B1024" s="45"/>
      <c r="C1024" s="45"/>
      <c r="D1024" s="45"/>
      <c r="E1024" s="45"/>
      <c r="F1024" s="45"/>
      <c r="G1024" s="66"/>
      <c r="H1024" s="66"/>
      <c r="I1024" s="45"/>
      <c r="J1024" s="119"/>
    </row>
    <row r="1025" spans="1:10">
      <c r="A1025" s="45"/>
      <c r="B1025" s="45"/>
      <c r="C1025" s="45"/>
      <c r="D1025" s="45"/>
      <c r="E1025" s="45"/>
      <c r="F1025" s="45"/>
      <c r="G1025" s="66"/>
      <c r="H1025" s="66"/>
      <c r="I1025" s="45"/>
      <c r="J1025" s="119"/>
    </row>
    <row r="1026" spans="1:10">
      <c r="A1026" s="45"/>
      <c r="B1026" s="45"/>
      <c r="C1026" s="45"/>
      <c r="D1026" s="45"/>
      <c r="E1026" s="45"/>
      <c r="F1026" s="45"/>
      <c r="G1026" s="66"/>
      <c r="H1026" s="66"/>
      <c r="I1026" s="45"/>
      <c r="J1026" s="119"/>
    </row>
    <row r="1027" spans="1:10">
      <c r="A1027" s="45"/>
      <c r="B1027" s="45"/>
      <c r="C1027" s="45"/>
      <c r="D1027" s="45"/>
      <c r="E1027" s="45"/>
      <c r="F1027" s="45"/>
      <c r="G1027" s="66"/>
      <c r="H1027" s="66"/>
      <c r="I1027" s="45"/>
      <c r="J1027" s="119"/>
    </row>
    <row r="1028" spans="1:10">
      <c r="A1028" s="45"/>
      <c r="B1028" s="45"/>
      <c r="C1028" s="45"/>
      <c r="D1028" s="45"/>
      <c r="E1028" s="45"/>
      <c r="F1028" s="45"/>
      <c r="G1028" s="66"/>
      <c r="H1028" s="66"/>
      <c r="I1028" s="45"/>
      <c r="J1028" s="119"/>
    </row>
    <row r="1029" spans="1:10">
      <c r="A1029" s="45"/>
      <c r="B1029" s="45"/>
      <c r="C1029" s="45"/>
      <c r="D1029" s="45"/>
      <c r="E1029" s="45"/>
      <c r="F1029" s="45"/>
      <c r="G1029" s="66"/>
      <c r="H1029" s="66"/>
      <c r="I1029" s="45"/>
      <c r="J1029" s="119"/>
    </row>
    <row r="1030" spans="1:10">
      <c r="A1030" s="45"/>
      <c r="B1030" s="45"/>
      <c r="C1030" s="45"/>
      <c r="D1030" s="45"/>
      <c r="E1030" s="45"/>
      <c r="F1030" s="45"/>
      <c r="G1030" s="66"/>
      <c r="H1030" s="66"/>
      <c r="I1030" s="45"/>
      <c r="J1030" s="119"/>
    </row>
    <row r="1031" spans="1:10">
      <c r="A1031" s="45"/>
      <c r="B1031" s="45"/>
      <c r="C1031" s="45"/>
      <c r="D1031" s="45"/>
      <c r="E1031" s="45"/>
      <c r="F1031" s="45"/>
      <c r="G1031" s="66"/>
      <c r="H1031" s="66"/>
      <c r="I1031" s="45"/>
      <c r="J1031" s="119"/>
    </row>
    <row r="1032" spans="1:10">
      <c r="A1032" s="45"/>
      <c r="B1032" s="45"/>
      <c r="C1032" s="45"/>
      <c r="D1032" s="45"/>
      <c r="E1032" s="45"/>
      <c r="F1032" s="45"/>
      <c r="G1032" s="66"/>
      <c r="H1032" s="66"/>
      <c r="I1032" s="45"/>
      <c r="J1032" s="119"/>
    </row>
    <row r="1033" spans="1:10">
      <c r="A1033" s="45"/>
      <c r="B1033" s="45"/>
      <c r="C1033" s="45"/>
      <c r="D1033" s="45"/>
      <c r="E1033" s="45"/>
      <c r="F1033" s="45"/>
      <c r="G1033" s="66"/>
      <c r="H1033" s="66"/>
      <c r="I1033" s="45"/>
      <c r="J1033" s="119"/>
    </row>
    <row r="1034" spans="1:10">
      <c r="A1034" s="45"/>
      <c r="B1034" s="45"/>
      <c r="C1034" s="45"/>
      <c r="D1034" s="45"/>
      <c r="E1034" s="45"/>
      <c r="F1034" s="45"/>
      <c r="G1034" s="66"/>
      <c r="H1034" s="66"/>
      <c r="I1034" s="45"/>
      <c r="J1034" s="119"/>
    </row>
    <row r="1035" spans="1:10">
      <c r="A1035" s="45"/>
      <c r="B1035" s="45"/>
      <c r="C1035" s="45"/>
      <c r="D1035" s="45"/>
      <c r="E1035" s="45"/>
      <c r="F1035" s="45"/>
      <c r="G1035" s="66"/>
      <c r="H1035" s="66"/>
      <c r="I1035" s="45"/>
      <c r="J1035" s="119"/>
    </row>
    <row r="1036" spans="1:10">
      <c r="A1036" s="45"/>
      <c r="B1036" s="45"/>
      <c r="C1036" s="45"/>
      <c r="D1036" s="45"/>
      <c r="E1036" s="45"/>
      <c r="F1036" s="45"/>
      <c r="G1036" s="66"/>
      <c r="H1036" s="66"/>
      <c r="I1036" s="45"/>
      <c r="J1036" s="119"/>
    </row>
    <row r="1037" spans="1:10">
      <c r="A1037" s="45"/>
      <c r="B1037" s="45"/>
      <c r="C1037" s="45"/>
      <c r="D1037" s="45"/>
      <c r="E1037" s="45"/>
      <c r="F1037" s="45"/>
      <c r="G1037" s="66"/>
      <c r="H1037" s="66"/>
      <c r="I1037" s="45"/>
      <c r="J1037" s="119"/>
    </row>
    <row r="1038" spans="1:10">
      <c r="A1038" s="45"/>
      <c r="B1038" s="45"/>
      <c r="C1038" s="45"/>
      <c r="D1038" s="45"/>
      <c r="E1038" s="45"/>
      <c r="F1038" s="45"/>
      <c r="G1038" s="66"/>
      <c r="H1038" s="66"/>
      <c r="I1038" s="45"/>
      <c r="J1038" s="119"/>
    </row>
    <row r="1039" spans="1:10">
      <c r="A1039" s="45"/>
      <c r="B1039" s="45"/>
      <c r="C1039" s="45"/>
      <c r="D1039" s="45"/>
      <c r="E1039" s="45"/>
      <c r="F1039" s="45"/>
      <c r="G1039" s="66"/>
      <c r="H1039" s="66"/>
      <c r="I1039" s="45"/>
      <c r="J1039" s="119"/>
    </row>
    <row r="1040" spans="1:10">
      <c r="A1040" s="45"/>
      <c r="B1040" s="45"/>
      <c r="C1040" s="45"/>
      <c r="D1040" s="45"/>
      <c r="E1040" s="45"/>
      <c r="F1040" s="45"/>
      <c r="G1040" s="66"/>
      <c r="H1040" s="66"/>
      <c r="I1040" s="45"/>
      <c r="J1040" s="119"/>
    </row>
    <row r="1041" spans="1:10">
      <c r="A1041" s="45"/>
      <c r="B1041" s="45"/>
      <c r="C1041" s="45"/>
      <c r="D1041" s="45"/>
      <c r="E1041" s="45"/>
      <c r="F1041" s="45"/>
      <c r="G1041" s="66"/>
      <c r="H1041" s="66"/>
      <c r="I1041" s="45"/>
      <c r="J1041" s="119"/>
    </row>
    <row r="1042" spans="1:10">
      <c r="A1042" s="45"/>
      <c r="B1042" s="45"/>
      <c r="C1042" s="45"/>
      <c r="D1042" s="45"/>
      <c r="E1042" s="45"/>
      <c r="F1042" s="45"/>
      <c r="G1042" s="66"/>
      <c r="H1042" s="66"/>
      <c r="I1042" s="45"/>
      <c r="J1042" s="119"/>
    </row>
    <row r="1043" spans="1:10">
      <c r="A1043" s="45"/>
      <c r="B1043" s="45"/>
      <c r="C1043" s="45"/>
      <c r="D1043" s="45"/>
      <c r="E1043" s="45"/>
      <c r="F1043" s="45"/>
      <c r="G1043" s="66"/>
      <c r="H1043" s="66"/>
      <c r="I1043" s="45"/>
      <c r="J1043" s="119"/>
    </row>
    <row r="1044" spans="1:10">
      <c r="A1044" s="45"/>
      <c r="B1044" s="45"/>
      <c r="C1044" s="45"/>
      <c r="D1044" s="45"/>
      <c r="E1044" s="45"/>
      <c r="F1044" s="45"/>
      <c r="G1044" s="66"/>
      <c r="H1044" s="66"/>
      <c r="I1044" s="45"/>
      <c r="J1044" s="119"/>
    </row>
    <row r="1045" spans="1:10">
      <c r="A1045" s="45"/>
      <c r="B1045" s="45"/>
      <c r="C1045" s="45"/>
      <c r="D1045" s="45"/>
      <c r="E1045" s="45"/>
      <c r="F1045" s="45"/>
      <c r="G1045" s="66"/>
      <c r="H1045" s="66"/>
      <c r="I1045" s="45"/>
      <c r="J1045" s="119"/>
    </row>
    <row r="1046" spans="1:10">
      <c r="A1046" s="45"/>
      <c r="B1046" s="45"/>
      <c r="C1046" s="45"/>
      <c r="D1046" s="45"/>
      <c r="E1046" s="45"/>
      <c r="F1046" s="45"/>
      <c r="G1046" s="66"/>
      <c r="H1046" s="66"/>
      <c r="I1046" s="45"/>
      <c r="J1046" s="119"/>
    </row>
    <row r="1047" spans="1:10">
      <c r="A1047" s="45"/>
      <c r="B1047" s="45"/>
      <c r="C1047" s="45"/>
      <c r="D1047" s="45"/>
      <c r="E1047" s="45"/>
      <c r="F1047" s="45"/>
      <c r="G1047" s="66"/>
      <c r="H1047" s="66"/>
      <c r="I1047" s="45"/>
      <c r="J1047" s="119"/>
    </row>
    <row r="1048" spans="1:10">
      <c r="A1048" s="45"/>
      <c r="B1048" s="45"/>
      <c r="C1048" s="45"/>
      <c r="D1048" s="45"/>
      <c r="E1048" s="45"/>
      <c r="F1048" s="45"/>
      <c r="G1048" s="66"/>
      <c r="H1048" s="66"/>
      <c r="I1048" s="45"/>
      <c r="J1048" s="119"/>
    </row>
    <row r="1049" spans="1:10">
      <c r="A1049" s="45"/>
      <c r="B1049" s="45"/>
      <c r="C1049" s="45"/>
      <c r="D1049" s="45"/>
      <c r="E1049" s="45"/>
      <c r="F1049" s="45"/>
      <c r="G1049" s="66"/>
      <c r="H1049" s="66"/>
      <c r="I1049" s="45"/>
      <c r="J1049" s="119"/>
    </row>
    <row r="1050" spans="1:10">
      <c r="A1050" s="45"/>
      <c r="B1050" s="45"/>
      <c r="C1050" s="45"/>
      <c r="D1050" s="45"/>
      <c r="E1050" s="45"/>
      <c r="F1050" s="45"/>
      <c r="G1050" s="66"/>
      <c r="H1050" s="66"/>
      <c r="I1050" s="45"/>
      <c r="J1050" s="119"/>
    </row>
    <row r="1051" spans="1:10">
      <c r="A1051" s="45"/>
      <c r="B1051" s="45"/>
      <c r="C1051" s="45"/>
      <c r="D1051" s="45"/>
      <c r="E1051" s="45"/>
      <c r="F1051" s="45"/>
      <c r="G1051" s="66"/>
      <c r="H1051" s="66"/>
      <c r="I1051" s="45"/>
      <c r="J1051" s="119"/>
    </row>
    <row r="1052" spans="1:10">
      <c r="A1052" s="45"/>
      <c r="B1052" s="45"/>
      <c r="C1052" s="45"/>
      <c r="D1052" s="45"/>
      <c r="E1052" s="45"/>
      <c r="F1052" s="45"/>
      <c r="G1052" s="66"/>
      <c r="H1052" s="66"/>
      <c r="I1052" s="45"/>
      <c r="J1052" s="119"/>
    </row>
    <row r="1053" spans="1:10">
      <c r="A1053" s="45"/>
      <c r="B1053" s="45"/>
      <c r="C1053" s="45"/>
      <c r="D1053" s="45"/>
      <c r="E1053" s="45"/>
      <c r="F1053" s="45"/>
      <c r="G1053" s="66"/>
      <c r="H1053" s="66"/>
      <c r="I1053" s="45"/>
      <c r="J1053" s="119"/>
    </row>
    <row r="1054" spans="1:10">
      <c r="A1054" s="45"/>
      <c r="B1054" s="45"/>
      <c r="C1054" s="45"/>
      <c r="D1054" s="45"/>
      <c r="E1054" s="45"/>
      <c r="F1054" s="45"/>
      <c r="G1054" s="66"/>
      <c r="H1054" s="66"/>
      <c r="I1054" s="45"/>
      <c r="J1054" s="119"/>
    </row>
    <row r="1055" spans="1:10">
      <c r="A1055" s="45"/>
      <c r="B1055" s="45"/>
      <c r="C1055" s="45"/>
      <c r="D1055" s="45"/>
      <c r="E1055" s="45"/>
      <c r="F1055" s="45"/>
      <c r="G1055" s="66"/>
      <c r="H1055" s="66"/>
      <c r="I1055" s="45"/>
      <c r="J1055" s="119"/>
    </row>
    <row r="1056" spans="1:10">
      <c r="A1056" s="45"/>
      <c r="B1056" s="45"/>
      <c r="C1056" s="45"/>
      <c r="D1056" s="45"/>
      <c r="E1056" s="45"/>
      <c r="F1056" s="45"/>
      <c r="G1056" s="66"/>
      <c r="H1056" s="66"/>
      <c r="I1056" s="45"/>
      <c r="J1056" s="119"/>
    </row>
    <row r="1057" spans="1:10">
      <c r="A1057" s="45"/>
      <c r="B1057" s="45"/>
      <c r="C1057" s="45"/>
      <c r="D1057" s="45"/>
      <c r="E1057" s="45"/>
      <c r="F1057" s="45"/>
      <c r="G1057" s="66"/>
      <c r="H1057" s="66"/>
      <c r="I1057" s="45"/>
      <c r="J1057" s="119"/>
    </row>
    <row r="1058" spans="1:10">
      <c r="A1058" s="45"/>
      <c r="B1058" s="45"/>
      <c r="C1058" s="45"/>
      <c r="D1058" s="45"/>
      <c r="E1058" s="45"/>
      <c r="F1058" s="45"/>
      <c r="G1058" s="66"/>
      <c r="H1058" s="66"/>
      <c r="I1058" s="45"/>
      <c r="J1058" s="119"/>
    </row>
    <row r="1059" spans="1:10">
      <c r="A1059" s="45"/>
      <c r="B1059" s="45"/>
      <c r="C1059" s="45"/>
      <c r="D1059" s="45"/>
      <c r="E1059" s="45"/>
      <c r="F1059" s="45"/>
      <c r="G1059" s="66"/>
      <c r="H1059" s="66"/>
      <c r="I1059" s="45"/>
      <c r="J1059" s="119"/>
    </row>
    <row r="1060" spans="1:10">
      <c r="A1060" s="45"/>
      <c r="B1060" s="45"/>
      <c r="C1060" s="45"/>
      <c r="D1060" s="45"/>
      <c r="E1060" s="45"/>
      <c r="F1060" s="45"/>
      <c r="G1060" s="66"/>
      <c r="H1060" s="66"/>
      <c r="I1060" s="45"/>
      <c r="J1060" s="119"/>
    </row>
    <row r="1061" spans="1:10">
      <c r="A1061" s="45"/>
      <c r="B1061" s="45"/>
      <c r="C1061" s="45"/>
      <c r="D1061" s="45"/>
      <c r="E1061" s="45"/>
      <c r="F1061" s="45"/>
      <c r="G1061" s="66"/>
      <c r="H1061" s="66"/>
      <c r="I1061" s="45"/>
      <c r="J1061" s="119"/>
    </row>
    <row r="1062" spans="1:10">
      <c r="A1062" s="45"/>
      <c r="B1062" s="45"/>
      <c r="C1062" s="45"/>
      <c r="D1062" s="45"/>
      <c r="E1062" s="45"/>
      <c r="F1062" s="45"/>
      <c r="G1062" s="66"/>
      <c r="H1062" s="66"/>
      <c r="I1062" s="45"/>
      <c r="J1062" s="119"/>
    </row>
    <row r="1063" spans="1:10">
      <c r="A1063" s="45"/>
      <c r="B1063" s="45"/>
      <c r="C1063" s="45"/>
      <c r="D1063" s="45"/>
      <c r="E1063" s="45"/>
      <c r="F1063" s="45"/>
      <c r="G1063" s="66"/>
      <c r="H1063" s="66"/>
      <c r="I1063" s="45"/>
      <c r="J1063" s="119"/>
    </row>
    <row r="1064" spans="1:10">
      <c r="A1064" s="45"/>
      <c r="B1064" s="45"/>
      <c r="C1064" s="45"/>
      <c r="D1064" s="45"/>
      <c r="E1064" s="45"/>
      <c r="F1064" s="45"/>
      <c r="G1064" s="66"/>
      <c r="H1064" s="66"/>
      <c r="I1064" s="45"/>
      <c r="J1064" s="119"/>
    </row>
    <row r="1065" spans="1:10">
      <c r="A1065" s="45"/>
      <c r="B1065" s="45"/>
      <c r="C1065" s="45"/>
      <c r="D1065" s="45"/>
      <c r="E1065" s="45"/>
      <c r="F1065" s="45"/>
      <c r="G1065" s="66"/>
      <c r="H1065" s="66"/>
      <c r="I1065" s="45"/>
      <c r="J1065" s="119"/>
    </row>
    <row r="1066" spans="1:10">
      <c r="A1066" s="45"/>
      <c r="B1066" s="45"/>
      <c r="C1066" s="45"/>
      <c r="D1066" s="45"/>
      <c r="E1066" s="45"/>
      <c r="F1066" s="45"/>
      <c r="G1066" s="66"/>
      <c r="H1066" s="66"/>
      <c r="I1066" s="45"/>
      <c r="J1066" s="119"/>
    </row>
    <row r="1067" spans="1:10">
      <c r="A1067" s="45"/>
      <c r="B1067" s="45"/>
      <c r="C1067" s="45"/>
      <c r="D1067" s="45"/>
      <c r="E1067" s="45"/>
      <c r="F1067" s="45"/>
      <c r="G1067" s="66"/>
      <c r="H1067" s="66"/>
      <c r="I1067" s="45"/>
      <c r="J1067" s="119"/>
    </row>
    <row r="1068" spans="1:10">
      <c r="A1068" s="45"/>
      <c r="B1068" s="45"/>
      <c r="C1068" s="45"/>
      <c r="D1068" s="45"/>
      <c r="E1068" s="45"/>
      <c r="F1068" s="45"/>
      <c r="G1068" s="66"/>
      <c r="H1068" s="66"/>
      <c r="I1068" s="45"/>
      <c r="J1068" s="119"/>
    </row>
    <row r="1069" spans="1:10">
      <c r="A1069" s="45"/>
      <c r="B1069" s="45"/>
      <c r="C1069" s="45"/>
      <c r="D1069" s="45"/>
      <c r="E1069" s="45"/>
      <c r="F1069" s="45"/>
      <c r="G1069" s="66"/>
      <c r="H1069" s="66"/>
      <c r="I1069" s="45"/>
      <c r="J1069" s="119"/>
    </row>
    <row r="1070" spans="1:10">
      <c r="A1070" s="45"/>
      <c r="B1070" s="45"/>
      <c r="C1070" s="45"/>
      <c r="D1070" s="45"/>
      <c r="E1070" s="45"/>
      <c r="F1070" s="45"/>
      <c r="G1070" s="66"/>
      <c r="H1070" s="66"/>
      <c r="I1070" s="45"/>
      <c r="J1070" s="119"/>
    </row>
    <row r="1071" spans="1:10">
      <c r="A1071" s="45"/>
      <c r="B1071" s="45"/>
      <c r="C1071" s="45"/>
      <c r="D1071" s="45"/>
      <c r="E1071" s="45"/>
      <c r="F1071" s="45"/>
      <c r="G1071" s="66"/>
      <c r="H1071" s="66"/>
      <c r="I1071" s="45"/>
      <c r="J1071" s="119"/>
    </row>
    <row r="1072" spans="1:10">
      <c r="A1072" s="45"/>
      <c r="B1072" s="45"/>
      <c r="C1072" s="45"/>
      <c r="D1072" s="45"/>
      <c r="E1072" s="45"/>
      <c r="F1072" s="45"/>
      <c r="G1072" s="66"/>
      <c r="H1072" s="66"/>
      <c r="I1072" s="45"/>
      <c r="J1072" s="119"/>
    </row>
    <row r="1073" spans="1:10">
      <c r="A1073" s="45"/>
      <c r="B1073" s="45"/>
      <c r="C1073" s="45"/>
      <c r="D1073" s="45"/>
      <c r="E1073" s="45"/>
      <c r="F1073" s="45"/>
      <c r="G1073" s="66"/>
      <c r="H1073" s="66"/>
      <c r="I1073" s="45"/>
      <c r="J1073" s="119"/>
    </row>
    <row r="1074" spans="1:10">
      <c r="A1074" s="45"/>
      <c r="B1074" s="45"/>
      <c r="C1074" s="45"/>
      <c r="D1074" s="45"/>
      <c r="E1074" s="45"/>
      <c r="F1074" s="45"/>
      <c r="G1074" s="66"/>
      <c r="H1074" s="66"/>
      <c r="I1074" s="45"/>
      <c r="J1074" s="119"/>
    </row>
    <row r="1075" spans="1:10">
      <c r="A1075" s="45"/>
      <c r="B1075" s="45"/>
      <c r="C1075" s="45"/>
      <c r="D1075" s="45"/>
      <c r="E1075" s="45"/>
      <c r="F1075" s="45"/>
      <c r="G1075" s="66"/>
      <c r="H1075" s="66"/>
      <c r="I1075" s="45"/>
      <c r="J1075" s="119"/>
    </row>
    <row r="1076" spans="1:10">
      <c r="A1076" s="45"/>
      <c r="B1076" s="45"/>
      <c r="C1076" s="45"/>
      <c r="D1076" s="45"/>
      <c r="E1076" s="45"/>
      <c r="F1076" s="45"/>
      <c r="G1076" s="66"/>
      <c r="H1076" s="66"/>
      <c r="I1076" s="45"/>
      <c r="J1076" s="119"/>
    </row>
    <row r="1077" spans="1:10">
      <c r="A1077" s="45"/>
      <c r="B1077" s="45"/>
      <c r="C1077" s="45"/>
      <c r="D1077" s="45"/>
      <c r="E1077" s="45"/>
      <c r="F1077" s="45"/>
      <c r="G1077" s="66"/>
      <c r="H1077" s="66"/>
      <c r="I1077" s="45"/>
      <c r="J1077" s="119"/>
    </row>
    <row r="1078" spans="1:10">
      <c r="A1078" s="45"/>
      <c r="B1078" s="45"/>
      <c r="C1078" s="45"/>
      <c r="D1078" s="45"/>
      <c r="E1078" s="45"/>
      <c r="F1078" s="45"/>
      <c r="G1078" s="66"/>
      <c r="H1078" s="66"/>
      <c r="I1078" s="45"/>
      <c r="J1078" s="119"/>
    </row>
    <row r="1079" spans="1:10">
      <c r="A1079" s="45"/>
      <c r="B1079" s="45"/>
      <c r="C1079" s="45"/>
      <c r="D1079" s="45"/>
      <c r="E1079" s="45"/>
      <c r="F1079" s="45"/>
      <c r="G1079" s="66"/>
      <c r="H1079" s="66"/>
      <c r="I1079" s="45"/>
      <c r="J1079" s="119"/>
    </row>
    <row r="1080" spans="1:10">
      <c r="A1080" s="45"/>
      <c r="B1080" s="45"/>
      <c r="C1080" s="45"/>
      <c r="D1080" s="45"/>
      <c r="E1080" s="45"/>
      <c r="F1080" s="45"/>
      <c r="G1080" s="66"/>
      <c r="H1080" s="66"/>
      <c r="I1080" s="45"/>
      <c r="J1080" s="119"/>
    </row>
    <row r="1081" spans="1:10">
      <c r="A1081" s="45"/>
      <c r="B1081" s="45"/>
      <c r="C1081" s="45"/>
      <c r="D1081" s="45"/>
      <c r="E1081" s="45"/>
      <c r="F1081" s="45"/>
      <c r="G1081" s="66"/>
      <c r="H1081" s="66"/>
      <c r="I1081" s="45"/>
      <c r="J1081" s="119"/>
    </row>
    <row r="1082" spans="1:10">
      <c r="A1082" s="45"/>
      <c r="B1082" s="45"/>
      <c r="C1082" s="45"/>
      <c r="D1082" s="45"/>
      <c r="E1082" s="45"/>
      <c r="F1082" s="45"/>
      <c r="G1082" s="66"/>
      <c r="H1082" s="66"/>
      <c r="I1082" s="45"/>
      <c r="J1082" s="119"/>
    </row>
    <row r="1083" spans="1:10">
      <c r="A1083" s="45"/>
      <c r="B1083" s="45"/>
      <c r="C1083" s="45"/>
      <c r="D1083" s="45"/>
      <c r="E1083" s="45"/>
      <c r="F1083" s="45"/>
      <c r="G1083" s="66"/>
      <c r="H1083" s="66"/>
      <c r="I1083" s="45"/>
      <c r="J1083" s="119"/>
    </row>
    <row r="1084" spans="1:10">
      <c r="A1084" s="45"/>
      <c r="B1084" s="45"/>
      <c r="C1084" s="45"/>
      <c r="D1084" s="45"/>
      <c r="E1084" s="45"/>
      <c r="F1084" s="45"/>
      <c r="G1084" s="66"/>
      <c r="H1084" s="66"/>
      <c r="I1084" s="45"/>
      <c r="J1084" s="119"/>
    </row>
    <row r="1085" spans="1:10">
      <c r="A1085" s="45"/>
      <c r="B1085" s="45"/>
      <c r="C1085" s="45"/>
      <c r="D1085" s="45"/>
      <c r="E1085" s="45"/>
      <c r="F1085" s="45"/>
      <c r="G1085" s="66"/>
      <c r="H1085" s="66"/>
      <c r="I1085" s="45"/>
      <c r="J1085" s="119"/>
    </row>
    <row r="1086" spans="1:10">
      <c r="A1086" s="45"/>
      <c r="B1086" s="45"/>
      <c r="C1086" s="45"/>
      <c r="D1086" s="45"/>
      <c r="E1086" s="45"/>
      <c r="F1086" s="45"/>
      <c r="G1086" s="66"/>
      <c r="H1086" s="66"/>
      <c r="I1086" s="45"/>
      <c r="J1086" s="119"/>
    </row>
    <row r="1087" spans="1:10">
      <c r="A1087" s="45"/>
      <c r="B1087" s="45"/>
      <c r="C1087" s="45"/>
      <c r="D1087" s="45"/>
      <c r="E1087" s="45"/>
      <c r="F1087" s="45"/>
      <c r="G1087" s="66"/>
      <c r="H1087" s="66"/>
      <c r="I1087" s="45"/>
      <c r="J1087" s="119"/>
    </row>
    <row r="1088" spans="1:10">
      <c r="A1088" s="45"/>
      <c r="B1088" s="45"/>
      <c r="C1088" s="45"/>
      <c r="D1088" s="45"/>
      <c r="E1088" s="45"/>
      <c r="F1088" s="45"/>
      <c r="G1088" s="66"/>
      <c r="H1088" s="66"/>
      <c r="I1088" s="45"/>
      <c r="J1088" s="119"/>
    </row>
    <row r="1089" spans="1:10">
      <c r="A1089" s="45"/>
      <c r="B1089" s="45"/>
      <c r="C1089" s="45"/>
      <c r="D1089" s="45"/>
      <c r="E1089" s="45"/>
      <c r="F1089" s="45"/>
      <c r="G1089" s="66"/>
      <c r="H1089" s="66"/>
      <c r="I1089" s="45"/>
      <c r="J1089" s="119"/>
    </row>
    <row r="1090" spans="1:10">
      <c r="A1090" s="45"/>
      <c r="B1090" s="45"/>
      <c r="C1090" s="45"/>
      <c r="D1090" s="45"/>
      <c r="E1090" s="45"/>
      <c r="F1090" s="45"/>
      <c r="G1090" s="66"/>
      <c r="H1090" s="66"/>
      <c r="I1090" s="45"/>
      <c r="J1090" s="119"/>
    </row>
    <row r="1091" spans="1:10">
      <c r="A1091" s="45"/>
      <c r="B1091" s="45"/>
      <c r="C1091" s="45"/>
      <c r="D1091" s="45"/>
      <c r="E1091" s="45"/>
      <c r="F1091" s="45"/>
      <c r="G1091" s="66"/>
      <c r="H1091" s="66"/>
      <c r="I1091" s="45"/>
      <c r="J1091" s="119"/>
    </row>
    <row r="1092" spans="1:10">
      <c r="A1092" s="45"/>
      <c r="B1092" s="45"/>
      <c r="C1092" s="45"/>
      <c r="D1092" s="45"/>
      <c r="E1092" s="45"/>
      <c r="F1092" s="45"/>
      <c r="G1092" s="66"/>
      <c r="H1092" s="66"/>
      <c r="I1092" s="45"/>
      <c r="J1092" s="119"/>
    </row>
    <row r="1093" spans="1:10">
      <c r="A1093" s="45"/>
      <c r="B1093" s="45"/>
      <c r="C1093" s="45"/>
      <c r="D1093" s="45"/>
      <c r="E1093" s="45"/>
      <c r="F1093" s="45"/>
      <c r="G1093" s="66"/>
      <c r="H1093" s="66"/>
      <c r="I1093" s="45"/>
      <c r="J1093" s="119"/>
    </row>
    <row r="1094" spans="1:10">
      <c r="A1094" s="45"/>
      <c r="B1094" s="45"/>
      <c r="C1094" s="45"/>
      <c r="D1094" s="45"/>
      <c r="E1094" s="45"/>
      <c r="F1094" s="45"/>
      <c r="G1094" s="66"/>
      <c r="H1094" s="66"/>
      <c r="I1094" s="45"/>
      <c r="J1094" s="119"/>
    </row>
    <row r="1095" spans="1:10">
      <c r="A1095" s="45"/>
      <c r="B1095" s="45"/>
      <c r="C1095" s="45"/>
      <c r="D1095" s="45"/>
      <c r="E1095" s="45"/>
      <c r="F1095" s="45"/>
      <c r="G1095" s="66"/>
      <c r="H1095" s="66"/>
      <c r="I1095" s="45"/>
      <c r="J1095" s="119"/>
    </row>
    <row r="1096" spans="1:10">
      <c r="A1096" s="45"/>
      <c r="B1096" s="45"/>
      <c r="C1096" s="45"/>
      <c r="D1096" s="45"/>
      <c r="E1096" s="45"/>
      <c r="F1096" s="45"/>
      <c r="G1096" s="66"/>
      <c r="H1096" s="66"/>
      <c r="I1096" s="45"/>
      <c r="J1096" s="119"/>
    </row>
    <row r="1097" spans="1:10">
      <c r="A1097" s="45"/>
      <c r="B1097" s="45"/>
      <c r="C1097" s="45"/>
      <c r="D1097" s="45"/>
      <c r="E1097" s="45"/>
      <c r="F1097" s="45"/>
      <c r="G1097" s="66"/>
      <c r="H1097" s="66"/>
      <c r="I1097" s="45"/>
      <c r="J1097" s="119"/>
    </row>
    <row r="1098" spans="1:10">
      <c r="A1098" s="45"/>
      <c r="B1098" s="45"/>
      <c r="C1098" s="45"/>
      <c r="D1098" s="45"/>
      <c r="E1098" s="45"/>
      <c r="F1098" s="45"/>
      <c r="G1098" s="66"/>
      <c r="H1098" s="66"/>
      <c r="I1098" s="45"/>
      <c r="J1098" s="119"/>
    </row>
    <row r="1099" spans="1:10">
      <c r="A1099" s="45"/>
      <c r="B1099" s="45"/>
      <c r="C1099" s="45"/>
      <c r="D1099" s="45"/>
      <c r="E1099" s="45"/>
      <c r="F1099" s="45"/>
      <c r="G1099" s="66"/>
      <c r="H1099" s="66"/>
      <c r="I1099" s="45"/>
      <c r="J1099" s="119"/>
    </row>
    <row r="1100" spans="1:10">
      <c r="A1100" s="45"/>
      <c r="B1100" s="45"/>
      <c r="C1100" s="45"/>
      <c r="D1100" s="45"/>
      <c r="E1100" s="45"/>
      <c r="F1100" s="45"/>
      <c r="G1100" s="66"/>
      <c r="H1100" s="66"/>
      <c r="I1100" s="45"/>
      <c r="J1100" s="119"/>
    </row>
    <row r="1101" spans="1:10">
      <c r="A1101" s="45"/>
      <c r="B1101" s="45"/>
      <c r="C1101" s="45"/>
      <c r="D1101" s="45"/>
      <c r="E1101" s="45"/>
      <c r="F1101" s="45"/>
      <c r="G1101" s="66"/>
      <c r="H1101" s="66"/>
      <c r="I1101" s="45"/>
      <c r="J1101" s="119"/>
    </row>
    <row r="1102" spans="1:10">
      <c r="A1102" s="45"/>
      <c r="B1102" s="45"/>
      <c r="C1102" s="45"/>
      <c r="D1102" s="45"/>
      <c r="E1102" s="45"/>
      <c r="F1102" s="45"/>
      <c r="G1102" s="66"/>
      <c r="H1102" s="66"/>
      <c r="I1102" s="45"/>
      <c r="J1102" s="119"/>
    </row>
    <row r="1103" spans="1:10">
      <c r="A1103" s="45"/>
      <c r="B1103" s="45"/>
      <c r="C1103" s="45"/>
      <c r="D1103" s="45"/>
      <c r="E1103" s="45"/>
      <c r="F1103" s="45"/>
      <c r="G1103" s="66"/>
      <c r="H1103" s="66"/>
      <c r="I1103" s="45"/>
      <c r="J1103" s="119"/>
    </row>
    <row r="1104" spans="1:10">
      <c r="A1104" s="45"/>
      <c r="B1104" s="45"/>
      <c r="C1104" s="45"/>
      <c r="D1104" s="45"/>
      <c r="E1104" s="45"/>
      <c r="F1104" s="45"/>
      <c r="G1104" s="66"/>
      <c r="H1104" s="66"/>
      <c r="I1104" s="45"/>
      <c r="J1104" s="119"/>
    </row>
    <row r="1105" spans="1:10">
      <c r="A1105" s="45"/>
      <c r="B1105" s="45"/>
      <c r="C1105" s="45"/>
      <c r="D1105" s="45"/>
      <c r="E1105" s="45"/>
      <c r="F1105" s="45"/>
      <c r="G1105" s="66"/>
      <c r="H1105" s="66"/>
      <c r="I1105" s="45"/>
      <c r="J1105" s="119"/>
    </row>
    <row r="1106" spans="1:10">
      <c r="A1106" s="45"/>
      <c r="B1106" s="45"/>
      <c r="C1106" s="45"/>
      <c r="D1106" s="45"/>
      <c r="E1106" s="45"/>
      <c r="F1106" s="45"/>
      <c r="G1106" s="66"/>
      <c r="H1106" s="66"/>
      <c r="I1106" s="45"/>
      <c r="J1106" s="119"/>
    </row>
    <row r="1107" spans="1:10">
      <c r="A1107" s="45"/>
      <c r="B1107" s="45"/>
      <c r="C1107" s="45"/>
      <c r="D1107" s="45"/>
      <c r="E1107" s="45"/>
      <c r="F1107" s="45"/>
      <c r="G1107" s="66"/>
      <c r="H1107" s="66"/>
      <c r="I1107" s="45"/>
      <c r="J1107" s="119"/>
    </row>
    <row r="1108" spans="1:10">
      <c r="A1108" s="45"/>
      <c r="B1108" s="45"/>
      <c r="C1108" s="45"/>
      <c r="D1108" s="45"/>
      <c r="E1108" s="45"/>
      <c r="F1108" s="45"/>
      <c r="G1108" s="66"/>
      <c r="H1108" s="66"/>
      <c r="I1108" s="45"/>
      <c r="J1108" s="119"/>
    </row>
    <row r="1109" spans="1:10">
      <c r="A1109" s="45"/>
      <c r="B1109" s="45"/>
      <c r="C1109" s="45"/>
      <c r="D1109" s="45"/>
      <c r="E1109" s="45"/>
      <c r="F1109" s="45"/>
      <c r="G1109" s="66"/>
      <c r="H1109" s="66"/>
      <c r="I1109" s="45"/>
      <c r="J1109" s="119"/>
    </row>
    <row r="1110" spans="1:10">
      <c r="A1110" s="45"/>
      <c r="B1110" s="45"/>
      <c r="C1110" s="45"/>
      <c r="D1110" s="45"/>
      <c r="E1110" s="45"/>
      <c r="F1110" s="45"/>
      <c r="G1110" s="66"/>
      <c r="H1110" s="66"/>
      <c r="I1110" s="45"/>
      <c r="J1110" s="119"/>
    </row>
    <row r="1111" spans="1:10">
      <c r="A1111" s="45"/>
      <c r="B1111" s="45"/>
      <c r="C1111" s="45"/>
      <c r="D1111" s="45"/>
      <c r="E1111" s="45"/>
      <c r="F1111" s="45"/>
      <c r="G1111" s="66"/>
      <c r="H1111" s="66"/>
      <c r="I1111" s="45"/>
      <c r="J1111" s="119"/>
    </row>
    <row r="1112" spans="1:10">
      <c r="A1112" s="45"/>
      <c r="B1112" s="45"/>
      <c r="C1112" s="45"/>
      <c r="D1112" s="45"/>
      <c r="E1112" s="45"/>
      <c r="F1112" s="45"/>
      <c r="G1112" s="66"/>
      <c r="H1112" s="66"/>
      <c r="I1112" s="45"/>
      <c r="J1112" s="119"/>
    </row>
    <row r="1113" spans="1:10">
      <c r="A1113" s="45"/>
      <c r="B1113" s="45"/>
      <c r="C1113" s="45"/>
      <c r="D1113" s="45"/>
      <c r="E1113" s="45"/>
      <c r="F1113" s="45"/>
      <c r="G1113" s="66"/>
      <c r="H1113" s="66"/>
      <c r="I1113" s="45"/>
      <c r="J1113" s="119"/>
    </row>
    <row r="1114" spans="1:10">
      <c r="A1114" s="45"/>
      <c r="B1114" s="45"/>
      <c r="C1114" s="45"/>
      <c r="D1114" s="45"/>
      <c r="E1114" s="45"/>
      <c r="F1114" s="45"/>
      <c r="G1114" s="66"/>
      <c r="H1114" s="66"/>
      <c r="I1114" s="45"/>
      <c r="J1114" s="119"/>
    </row>
    <row r="1115" spans="1:10">
      <c r="A1115" s="45"/>
      <c r="B1115" s="45"/>
      <c r="C1115" s="45"/>
      <c r="D1115" s="45"/>
      <c r="E1115" s="45"/>
      <c r="F1115" s="45"/>
      <c r="G1115" s="66"/>
      <c r="H1115" s="66"/>
      <c r="I1115" s="45"/>
      <c r="J1115" s="119"/>
    </row>
    <row r="1116" spans="1:10">
      <c r="A1116" s="45"/>
      <c r="B1116" s="45"/>
      <c r="C1116" s="45"/>
      <c r="D1116" s="45"/>
      <c r="E1116" s="45"/>
      <c r="F1116" s="45"/>
      <c r="G1116" s="66"/>
      <c r="H1116" s="66"/>
      <c r="I1116" s="45"/>
      <c r="J1116" s="119"/>
    </row>
    <row r="1117" spans="1:10">
      <c r="A1117" s="45"/>
      <c r="B1117" s="45"/>
      <c r="C1117" s="45"/>
      <c r="D1117" s="45"/>
      <c r="E1117" s="45"/>
      <c r="F1117" s="45"/>
      <c r="G1117" s="66"/>
      <c r="H1117" s="66"/>
      <c r="I1117" s="45"/>
      <c r="J1117" s="119"/>
    </row>
    <row r="1118" spans="1:10">
      <c r="A1118" s="45"/>
      <c r="B1118" s="45"/>
      <c r="C1118" s="45"/>
      <c r="D1118" s="45"/>
      <c r="E1118" s="45"/>
      <c r="F1118" s="45"/>
      <c r="G1118" s="66"/>
      <c r="H1118" s="66"/>
      <c r="I1118" s="45"/>
      <c r="J1118" s="119"/>
    </row>
    <row r="1119" spans="1:10">
      <c r="A1119" s="45"/>
      <c r="B1119" s="45"/>
      <c r="C1119" s="45"/>
      <c r="D1119" s="45"/>
      <c r="E1119" s="45"/>
      <c r="F1119" s="45"/>
      <c r="G1119" s="66"/>
      <c r="H1119" s="66"/>
      <c r="I1119" s="45"/>
      <c r="J1119" s="119"/>
    </row>
    <row r="1120" spans="1:10">
      <c r="A1120" s="45"/>
      <c r="B1120" s="45"/>
      <c r="C1120" s="45"/>
      <c r="D1120" s="45"/>
      <c r="E1120" s="45"/>
      <c r="F1120" s="45"/>
      <c r="G1120" s="66"/>
      <c r="H1120" s="66"/>
      <c r="I1120" s="45"/>
      <c r="J1120" s="119"/>
    </row>
    <row r="1121" spans="1:10">
      <c r="A1121" s="45"/>
      <c r="B1121" s="45"/>
      <c r="C1121" s="45"/>
      <c r="D1121" s="45"/>
      <c r="E1121" s="45"/>
      <c r="F1121" s="45"/>
      <c r="G1121" s="66"/>
      <c r="H1121" s="66"/>
      <c r="I1121" s="45"/>
      <c r="J1121" s="119"/>
    </row>
    <row r="1122" spans="1:10">
      <c r="A1122" s="45"/>
      <c r="B1122" s="45"/>
      <c r="C1122" s="45"/>
      <c r="D1122" s="45"/>
      <c r="E1122" s="45"/>
      <c r="F1122" s="45"/>
      <c r="G1122" s="66"/>
      <c r="H1122" s="66"/>
      <c r="I1122" s="45"/>
      <c r="J1122" s="119"/>
    </row>
    <row r="1123" spans="1:10">
      <c r="A1123" s="45"/>
      <c r="B1123" s="45"/>
      <c r="C1123" s="45"/>
      <c r="D1123" s="45"/>
      <c r="E1123" s="45"/>
      <c r="F1123" s="45"/>
      <c r="G1123" s="66"/>
      <c r="H1123" s="66"/>
      <c r="I1123" s="45"/>
      <c r="J1123" s="119"/>
    </row>
    <row r="1124" spans="1:10">
      <c r="A1124" s="45"/>
      <c r="B1124" s="45"/>
      <c r="C1124" s="45"/>
      <c r="D1124" s="45"/>
      <c r="E1124" s="45"/>
      <c r="F1124" s="45"/>
      <c r="G1124" s="66"/>
      <c r="H1124" s="66"/>
      <c r="I1124" s="45"/>
      <c r="J1124" s="119"/>
    </row>
    <row r="1125" spans="1:10">
      <c r="A1125" s="45"/>
      <c r="B1125" s="45"/>
      <c r="C1125" s="45"/>
      <c r="D1125" s="45"/>
      <c r="E1125" s="45"/>
      <c r="F1125" s="45"/>
      <c r="G1125" s="66"/>
      <c r="H1125" s="66"/>
      <c r="I1125" s="45"/>
      <c r="J1125" s="119"/>
    </row>
    <row r="1126" spans="1:10">
      <c r="A1126" s="45"/>
      <c r="B1126" s="45"/>
      <c r="C1126" s="45"/>
      <c r="D1126" s="45"/>
      <c r="E1126" s="45"/>
      <c r="F1126" s="45"/>
      <c r="G1126" s="66"/>
      <c r="H1126" s="66"/>
      <c r="I1126" s="45"/>
      <c r="J1126" s="119"/>
    </row>
    <row r="1127" spans="1:10">
      <c r="A1127" s="45"/>
      <c r="B1127" s="45"/>
      <c r="C1127" s="45"/>
      <c r="D1127" s="45"/>
      <c r="E1127" s="45"/>
      <c r="F1127" s="45"/>
      <c r="G1127" s="66"/>
      <c r="H1127" s="66"/>
      <c r="I1127" s="45"/>
      <c r="J1127" s="119"/>
    </row>
    <row r="1128" spans="1:10">
      <c r="A1128" s="45"/>
      <c r="B1128" s="45"/>
      <c r="C1128" s="45"/>
      <c r="D1128" s="45"/>
      <c r="E1128" s="45"/>
      <c r="F1128" s="45"/>
      <c r="G1128" s="66"/>
      <c r="H1128" s="66"/>
      <c r="I1128" s="45"/>
      <c r="J1128" s="119"/>
    </row>
    <row r="1129" spans="1:10">
      <c r="A1129" s="45"/>
      <c r="B1129" s="45"/>
      <c r="C1129" s="45"/>
      <c r="D1129" s="45"/>
      <c r="E1129" s="45"/>
      <c r="F1129" s="45"/>
      <c r="G1129" s="66"/>
      <c r="H1129" s="66"/>
      <c r="I1129" s="45"/>
      <c r="J1129" s="119"/>
    </row>
    <row r="1130" spans="1:10">
      <c r="A1130" s="45"/>
      <c r="B1130" s="45"/>
      <c r="C1130" s="45"/>
      <c r="D1130" s="45"/>
      <c r="E1130" s="45"/>
      <c r="F1130" s="45"/>
      <c r="G1130" s="66"/>
      <c r="H1130" s="66"/>
      <c r="I1130" s="45"/>
      <c r="J1130" s="119"/>
    </row>
    <row r="1131" spans="1:10">
      <c r="A1131" s="45"/>
      <c r="B1131" s="45"/>
      <c r="C1131" s="45"/>
      <c r="D1131" s="45"/>
      <c r="E1131" s="45"/>
      <c r="F1131" s="45"/>
      <c r="G1131" s="66"/>
      <c r="H1131" s="66"/>
      <c r="I1131" s="45"/>
      <c r="J1131" s="119"/>
    </row>
    <row r="1132" spans="1:10">
      <c r="A1132" s="45"/>
      <c r="B1132" s="45"/>
      <c r="C1132" s="45"/>
      <c r="D1132" s="45"/>
      <c r="E1132" s="45"/>
      <c r="F1132" s="45"/>
      <c r="G1132" s="66"/>
      <c r="H1132" s="66"/>
      <c r="I1132" s="45"/>
      <c r="J1132" s="119"/>
    </row>
    <row r="1133" spans="1:10">
      <c r="A1133" s="45"/>
      <c r="B1133" s="45"/>
      <c r="C1133" s="45"/>
      <c r="D1133" s="45"/>
      <c r="E1133" s="45"/>
      <c r="F1133" s="45"/>
      <c r="G1133" s="66"/>
      <c r="H1133" s="66"/>
      <c r="I1133" s="45"/>
      <c r="J1133" s="119"/>
    </row>
    <row r="1134" spans="1:10">
      <c r="A1134" s="45"/>
      <c r="B1134" s="45"/>
      <c r="C1134" s="45"/>
      <c r="D1134" s="45"/>
      <c r="E1134" s="45"/>
      <c r="F1134" s="45"/>
      <c r="G1134" s="66"/>
      <c r="H1134" s="66"/>
      <c r="I1134" s="45"/>
      <c r="J1134" s="119"/>
    </row>
    <row r="1135" spans="1:10">
      <c r="A1135" s="45"/>
      <c r="B1135" s="45"/>
      <c r="C1135" s="45"/>
      <c r="D1135" s="45"/>
      <c r="E1135" s="45"/>
      <c r="F1135" s="45"/>
      <c r="G1135" s="66"/>
      <c r="H1135" s="66"/>
      <c r="I1135" s="45"/>
      <c r="J1135" s="119"/>
    </row>
    <row r="1136" spans="1:10">
      <c r="A1136" s="45"/>
      <c r="B1136" s="45"/>
      <c r="C1136" s="45"/>
      <c r="D1136" s="45"/>
      <c r="E1136" s="45"/>
      <c r="F1136" s="45"/>
      <c r="G1136" s="66"/>
      <c r="H1136" s="66"/>
      <c r="I1136" s="45"/>
      <c r="J1136" s="119"/>
    </row>
    <row r="1137" spans="1:10">
      <c r="A1137" s="45"/>
      <c r="B1137" s="45"/>
      <c r="C1137" s="45"/>
      <c r="D1137" s="45"/>
      <c r="E1137" s="45"/>
      <c r="F1137" s="45"/>
      <c r="G1137" s="66"/>
      <c r="H1137" s="66"/>
      <c r="I1137" s="45"/>
      <c r="J1137" s="119"/>
    </row>
    <row r="1138" spans="1:10">
      <c r="A1138" s="45"/>
      <c r="B1138" s="45"/>
      <c r="C1138" s="45"/>
      <c r="D1138" s="45"/>
      <c r="E1138" s="45"/>
      <c r="F1138" s="45"/>
      <c r="G1138" s="66"/>
      <c r="H1138" s="66"/>
      <c r="I1138" s="45"/>
      <c r="J1138" s="119"/>
    </row>
    <row r="1139" spans="1:10">
      <c r="A1139" s="45"/>
      <c r="B1139" s="45"/>
      <c r="C1139" s="45"/>
      <c r="D1139" s="45"/>
      <c r="E1139" s="45"/>
      <c r="F1139" s="45"/>
      <c r="G1139" s="66"/>
      <c r="H1139" s="66"/>
      <c r="I1139" s="45"/>
      <c r="J1139" s="119"/>
    </row>
    <row r="1140" spans="1:10">
      <c r="A1140" s="45"/>
      <c r="B1140" s="45"/>
      <c r="C1140" s="45"/>
      <c r="D1140" s="45"/>
      <c r="E1140" s="45"/>
      <c r="F1140" s="45"/>
      <c r="G1140" s="66"/>
      <c r="H1140" s="66"/>
      <c r="I1140" s="45"/>
      <c r="J1140" s="119"/>
    </row>
    <row r="1141" spans="1:10">
      <c r="A1141" s="45"/>
      <c r="B1141" s="45"/>
      <c r="C1141" s="45"/>
      <c r="D1141" s="45"/>
      <c r="E1141" s="45"/>
      <c r="F1141" s="45"/>
      <c r="G1141" s="66"/>
      <c r="H1141" s="66"/>
      <c r="I1141" s="45"/>
      <c r="J1141" s="119"/>
    </row>
    <row r="1142" spans="1:10">
      <c r="A1142" s="45"/>
      <c r="B1142" s="45"/>
      <c r="C1142" s="45"/>
      <c r="D1142" s="45"/>
      <c r="E1142" s="45"/>
      <c r="F1142" s="45"/>
      <c r="G1142" s="66"/>
      <c r="H1142" s="66"/>
      <c r="I1142" s="45"/>
      <c r="J1142" s="119"/>
    </row>
    <row r="1143" spans="1:10">
      <c r="A1143" s="45"/>
      <c r="B1143" s="45"/>
      <c r="C1143" s="45"/>
      <c r="D1143" s="45"/>
      <c r="E1143" s="45"/>
      <c r="F1143" s="45"/>
      <c r="G1143" s="66"/>
      <c r="H1143" s="66"/>
      <c r="I1143" s="45"/>
      <c r="J1143" s="119"/>
    </row>
    <row r="1144" spans="1:10">
      <c r="A1144" s="45"/>
      <c r="B1144" s="45"/>
      <c r="C1144" s="45"/>
      <c r="D1144" s="45"/>
      <c r="E1144" s="45"/>
      <c r="F1144" s="45"/>
      <c r="G1144" s="66"/>
      <c r="H1144" s="66"/>
      <c r="I1144" s="45"/>
      <c r="J1144" s="119"/>
    </row>
    <row r="1145" spans="1:10">
      <c r="A1145" s="45"/>
      <c r="B1145" s="45"/>
      <c r="C1145" s="45"/>
      <c r="D1145" s="45"/>
      <c r="E1145" s="45"/>
      <c r="F1145" s="45"/>
      <c r="G1145" s="66"/>
      <c r="H1145" s="66"/>
      <c r="I1145" s="45"/>
      <c r="J1145" s="119"/>
    </row>
    <row r="1146" spans="1:10">
      <c r="A1146" s="45"/>
      <c r="B1146" s="45"/>
      <c r="C1146" s="45"/>
      <c r="D1146" s="45"/>
      <c r="E1146" s="45"/>
      <c r="F1146" s="45"/>
      <c r="G1146" s="66"/>
      <c r="H1146" s="66"/>
      <c r="I1146" s="45"/>
      <c r="J1146" s="119"/>
    </row>
    <row r="1147" spans="1:10">
      <c r="A1147" s="45"/>
      <c r="B1147" s="45"/>
      <c r="C1147" s="45"/>
      <c r="D1147" s="45"/>
      <c r="E1147" s="45"/>
      <c r="F1147" s="45"/>
      <c r="G1147" s="66"/>
      <c r="H1147" s="66"/>
      <c r="I1147" s="45"/>
      <c r="J1147" s="119"/>
    </row>
    <row r="1148" spans="1:10">
      <c r="A1148" s="45"/>
      <c r="B1148" s="45"/>
      <c r="C1148" s="45"/>
      <c r="D1148" s="45"/>
      <c r="E1148" s="45"/>
      <c r="F1148" s="45"/>
      <c r="G1148" s="66"/>
      <c r="H1148" s="66"/>
      <c r="I1148" s="45"/>
      <c r="J1148" s="119"/>
    </row>
    <row r="1149" spans="1:10">
      <c r="A1149" s="45"/>
      <c r="B1149" s="45"/>
      <c r="C1149" s="45"/>
      <c r="D1149" s="45"/>
      <c r="E1149" s="45"/>
      <c r="F1149" s="45"/>
      <c r="G1149" s="66"/>
      <c r="H1149" s="66"/>
      <c r="I1149" s="45"/>
      <c r="J1149" s="119"/>
    </row>
    <row r="1150" spans="1:10">
      <c r="A1150" s="45"/>
      <c r="B1150" s="45"/>
      <c r="C1150" s="45"/>
      <c r="D1150" s="45"/>
      <c r="E1150" s="45"/>
      <c r="F1150" s="45"/>
      <c r="G1150" s="66"/>
      <c r="H1150" s="66"/>
      <c r="I1150" s="45"/>
      <c r="J1150" s="119"/>
    </row>
    <row r="1151" spans="1:10">
      <c r="A1151" s="45"/>
      <c r="B1151" s="45"/>
      <c r="C1151" s="45"/>
      <c r="D1151" s="45"/>
      <c r="E1151" s="45"/>
      <c r="F1151" s="45"/>
      <c r="G1151" s="66"/>
      <c r="H1151" s="66"/>
      <c r="I1151" s="45"/>
      <c r="J1151" s="119"/>
    </row>
    <row r="1152" spans="1:10">
      <c r="A1152" s="45"/>
      <c r="B1152" s="45"/>
      <c r="C1152" s="45"/>
      <c r="D1152" s="45"/>
      <c r="E1152" s="45"/>
      <c r="F1152" s="45"/>
      <c r="G1152" s="66"/>
      <c r="H1152" s="66"/>
      <c r="I1152" s="45"/>
      <c r="J1152" s="119"/>
    </row>
    <row r="1153" spans="1:10">
      <c r="A1153" s="45"/>
      <c r="B1153" s="45"/>
      <c r="C1153" s="45"/>
      <c r="D1153" s="45"/>
      <c r="E1153" s="45"/>
      <c r="F1153" s="45"/>
      <c r="G1153" s="66"/>
      <c r="H1153" s="66"/>
      <c r="I1153" s="45"/>
      <c r="J1153" s="119"/>
    </row>
    <row r="1154" spans="1:10">
      <c r="A1154" s="45"/>
      <c r="B1154" s="45"/>
      <c r="C1154" s="45"/>
      <c r="D1154" s="45"/>
      <c r="E1154" s="45"/>
      <c r="F1154" s="45"/>
      <c r="G1154" s="66"/>
      <c r="H1154" s="66"/>
      <c r="I1154" s="45"/>
      <c r="J1154" s="119"/>
    </row>
    <row r="1155" spans="1:10">
      <c r="A1155" s="45"/>
      <c r="B1155" s="45"/>
      <c r="C1155" s="45"/>
      <c r="D1155" s="45"/>
      <c r="E1155" s="45"/>
      <c r="F1155" s="45"/>
      <c r="G1155" s="66"/>
      <c r="H1155" s="66"/>
      <c r="I1155" s="45"/>
      <c r="J1155" s="119"/>
    </row>
    <row r="1156" spans="1:10">
      <c r="A1156" s="45"/>
      <c r="B1156" s="45"/>
      <c r="C1156" s="45"/>
      <c r="D1156" s="45"/>
      <c r="E1156" s="45"/>
      <c r="F1156" s="45"/>
      <c r="G1156" s="66"/>
      <c r="H1156" s="66"/>
      <c r="I1156" s="45"/>
      <c r="J1156" s="119"/>
    </row>
    <row r="1157" spans="1:10">
      <c r="A1157" s="45"/>
      <c r="B1157" s="45"/>
      <c r="C1157" s="45"/>
      <c r="D1157" s="45"/>
      <c r="E1157" s="45"/>
      <c r="F1157" s="45"/>
      <c r="G1157" s="66"/>
      <c r="H1157" s="66"/>
      <c r="I1157" s="45"/>
      <c r="J1157" s="119"/>
    </row>
    <row r="1158" spans="1:10">
      <c r="A1158" s="45"/>
      <c r="B1158" s="45"/>
      <c r="C1158" s="45"/>
      <c r="D1158" s="45"/>
      <c r="E1158" s="45"/>
      <c r="F1158" s="45"/>
      <c r="G1158" s="66"/>
      <c r="H1158" s="66"/>
      <c r="I1158" s="45"/>
      <c r="J1158" s="119"/>
    </row>
    <row r="1159" spans="1:10">
      <c r="A1159" s="45"/>
      <c r="B1159" s="45"/>
      <c r="C1159" s="45"/>
      <c r="D1159" s="45"/>
      <c r="E1159" s="45"/>
      <c r="F1159" s="45"/>
      <c r="G1159" s="66"/>
      <c r="H1159" s="66"/>
      <c r="I1159" s="45"/>
      <c r="J1159" s="119"/>
    </row>
    <row r="1160" spans="1:10">
      <c r="A1160" s="45"/>
      <c r="B1160" s="45"/>
      <c r="C1160" s="45"/>
      <c r="D1160" s="45"/>
      <c r="E1160" s="45"/>
      <c r="F1160" s="45"/>
      <c r="G1160" s="66"/>
      <c r="H1160" s="66"/>
      <c r="I1160" s="45"/>
      <c r="J1160" s="119"/>
    </row>
    <row r="1161" spans="1:10">
      <c r="A1161" s="45"/>
      <c r="B1161" s="45"/>
      <c r="C1161" s="45"/>
      <c r="D1161" s="45"/>
      <c r="E1161" s="45"/>
      <c r="F1161" s="45"/>
      <c r="G1161" s="66"/>
      <c r="H1161" s="66"/>
      <c r="I1161" s="45"/>
      <c r="J1161" s="119"/>
    </row>
    <row r="1162" spans="1:10">
      <c r="A1162" s="45"/>
      <c r="B1162" s="45"/>
      <c r="C1162" s="45"/>
      <c r="D1162" s="45"/>
      <c r="E1162" s="45"/>
      <c r="F1162" s="45"/>
      <c r="G1162" s="66"/>
      <c r="H1162" s="66"/>
      <c r="I1162" s="45"/>
      <c r="J1162" s="119"/>
    </row>
    <row r="1163" spans="1:10">
      <c r="A1163" s="45"/>
      <c r="B1163" s="45"/>
      <c r="C1163" s="45"/>
      <c r="D1163" s="45"/>
      <c r="E1163" s="45"/>
      <c r="F1163" s="45"/>
      <c r="G1163" s="66"/>
      <c r="H1163" s="66"/>
      <c r="I1163" s="45"/>
      <c r="J1163" s="119"/>
    </row>
    <row r="1164" spans="1:10">
      <c r="A1164" s="45"/>
      <c r="B1164" s="45"/>
      <c r="C1164" s="45"/>
      <c r="D1164" s="45"/>
      <c r="E1164" s="45"/>
      <c r="F1164" s="45"/>
      <c r="G1164" s="66"/>
      <c r="H1164" s="66"/>
      <c r="I1164" s="45"/>
      <c r="J1164" s="119"/>
    </row>
    <row r="1165" spans="1:10">
      <c r="A1165" s="45"/>
      <c r="B1165" s="45"/>
      <c r="C1165" s="45"/>
      <c r="D1165" s="45"/>
      <c r="E1165" s="45"/>
      <c r="F1165" s="45"/>
      <c r="G1165" s="66"/>
      <c r="H1165" s="66"/>
      <c r="I1165" s="45"/>
      <c r="J1165" s="119"/>
    </row>
    <row r="1166" spans="1:10">
      <c r="A1166" s="45"/>
      <c r="B1166" s="45"/>
      <c r="C1166" s="45"/>
      <c r="D1166" s="45"/>
      <c r="E1166" s="45"/>
      <c r="F1166" s="45"/>
      <c r="G1166" s="66"/>
      <c r="H1166" s="66"/>
      <c r="I1166" s="45"/>
      <c r="J1166" s="119"/>
    </row>
    <row r="1167" spans="1:10">
      <c r="A1167" s="45"/>
      <c r="B1167" s="45"/>
      <c r="C1167" s="45"/>
      <c r="D1167" s="45"/>
      <c r="E1167" s="45"/>
      <c r="F1167" s="45"/>
      <c r="G1167" s="66"/>
      <c r="H1167" s="66"/>
      <c r="I1167" s="45"/>
      <c r="J1167" s="119"/>
    </row>
    <row r="1168" spans="1:10">
      <c r="A1168" s="45"/>
      <c r="B1168" s="45"/>
      <c r="C1168" s="45"/>
      <c r="D1168" s="45"/>
      <c r="E1168" s="45"/>
      <c r="F1168" s="45"/>
      <c r="G1168" s="66"/>
      <c r="H1168" s="66"/>
      <c r="I1168" s="45"/>
      <c r="J1168" s="119"/>
    </row>
    <row r="1169" spans="1:10">
      <c r="A1169" s="45"/>
      <c r="B1169" s="45"/>
      <c r="C1169" s="45"/>
      <c r="D1169" s="45"/>
      <c r="E1169" s="45"/>
      <c r="F1169" s="45"/>
      <c r="G1169" s="66"/>
      <c r="H1169" s="66"/>
      <c r="I1169" s="45"/>
      <c r="J1169" s="119"/>
    </row>
    <row r="1170" spans="1:10">
      <c r="A1170" s="45"/>
      <c r="B1170" s="45"/>
      <c r="C1170" s="45"/>
      <c r="D1170" s="45"/>
      <c r="E1170" s="45"/>
      <c r="F1170" s="45"/>
      <c r="G1170" s="66"/>
      <c r="H1170" s="66"/>
      <c r="I1170" s="45"/>
      <c r="J1170" s="119"/>
    </row>
    <row r="1171" spans="1:10">
      <c r="A1171" s="45"/>
      <c r="B1171" s="45"/>
      <c r="C1171" s="45"/>
      <c r="D1171" s="45"/>
      <c r="E1171" s="45"/>
      <c r="F1171" s="45"/>
      <c r="G1171" s="66"/>
      <c r="H1171" s="66"/>
      <c r="I1171" s="45"/>
      <c r="J1171" s="119"/>
    </row>
    <row r="1172" spans="1:10">
      <c r="A1172" s="45"/>
      <c r="B1172" s="45"/>
      <c r="C1172" s="45"/>
      <c r="D1172" s="45"/>
      <c r="E1172" s="45"/>
      <c r="F1172" s="45"/>
      <c r="G1172" s="66"/>
      <c r="H1172" s="66"/>
      <c r="I1172" s="45"/>
      <c r="J1172" s="119"/>
    </row>
    <row r="1173" spans="1:10">
      <c r="A1173" s="45"/>
      <c r="B1173" s="45"/>
      <c r="C1173" s="45"/>
      <c r="D1173" s="45"/>
      <c r="E1173" s="45"/>
      <c r="F1173" s="45"/>
      <c r="G1173" s="66"/>
      <c r="H1173" s="66"/>
      <c r="I1173" s="45"/>
      <c r="J1173" s="119"/>
    </row>
    <row r="1174" spans="1:10">
      <c r="A1174" s="45"/>
      <c r="B1174" s="45"/>
      <c r="C1174" s="45"/>
      <c r="D1174" s="45"/>
      <c r="E1174" s="45"/>
      <c r="F1174" s="45"/>
      <c r="G1174" s="66"/>
      <c r="H1174" s="66"/>
      <c r="I1174" s="45"/>
      <c r="J1174" s="119"/>
    </row>
    <row r="1175" spans="1:10">
      <c r="A1175" s="45"/>
      <c r="B1175" s="45"/>
      <c r="C1175" s="45"/>
      <c r="D1175" s="45"/>
      <c r="E1175" s="45"/>
      <c r="F1175" s="45"/>
      <c r="G1175" s="66"/>
      <c r="H1175" s="66"/>
      <c r="I1175" s="45"/>
      <c r="J1175" s="119"/>
    </row>
    <row r="1176" spans="1:10">
      <c r="A1176" s="45"/>
      <c r="B1176" s="45"/>
      <c r="C1176" s="45"/>
      <c r="D1176" s="45"/>
      <c r="E1176" s="45"/>
      <c r="F1176" s="45"/>
      <c r="G1176" s="66"/>
      <c r="H1176" s="66"/>
      <c r="I1176" s="45"/>
      <c r="J1176" s="119"/>
    </row>
    <row r="1177" spans="1:10">
      <c r="A1177" s="45"/>
      <c r="B1177" s="45"/>
      <c r="C1177" s="45"/>
      <c r="D1177" s="45"/>
      <c r="E1177" s="45"/>
      <c r="F1177" s="45"/>
      <c r="G1177" s="66"/>
      <c r="H1177" s="66"/>
      <c r="I1177" s="45"/>
      <c r="J1177" s="119"/>
    </row>
    <row r="1178" spans="1:10">
      <c r="A1178" s="45"/>
      <c r="B1178" s="45"/>
      <c r="C1178" s="45"/>
      <c r="D1178" s="45"/>
      <c r="E1178" s="45"/>
      <c r="F1178" s="45"/>
      <c r="G1178" s="66"/>
      <c r="H1178" s="66"/>
      <c r="I1178" s="45"/>
      <c r="J1178" s="119"/>
    </row>
    <row r="1179" spans="1:10">
      <c r="A1179" s="45"/>
      <c r="B1179" s="45"/>
      <c r="C1179" s="45"/>
      <c r="D1179" s="45"/>
      <c r="E1179" s="45"/>
      <c r="F1179" s="45"/>
      <c r="G1179" s="66"/>
      <c r="H1179" s="66"/>
      <c r="I1179" s="45"/>
      <c r="J1179" s="119"/>
    </row>
    <row r="1180" spans="1:10">
      <c r="A1180" s="45"/>
      <c r="B1180" s="45"/>
      <c r="C1180" s="45"/>
      <c r="D1180" s="45"/>
      <c r="E1180" s="45"/>
      <c r="F1180" s="45"/>
      <c r="G1180" s="66"/>
      <c r="H1180" s="66"/>
      <c r="I1180" s="45"/>
      <c r="J1180" s="119"/>
    </row>
    <row r="1181" spans="1:10">
      <c r="A1181" s="45"/>
      <c r="B1181" s="45"/>
      <c r="C1181" s="45"/>
      <c r="D1181" s="45"/>
      <c r="E1181" s="45"/>
      <c r="F1181" s="45"/>
      <c r="G1181" s="66"/>
      <c r="H1181" s="66"/>
      <c r="I1181" s="45"/>
      <c r="J1181" s="119"/>
    </row>
    <row r="1182" spans="1:10">
      <c r="A1182" s="45"/>
      <c r="B1182" s="45"/>
      <c r="C1182" s="45"/>
      <c r="D1182" s="45"/>
      <c r="E1182" s="45"/>
      <c r="F1182" s="45"/>
      <c r="G1182" s="66"/>
      <c r="H1182" s="66"/>
      <c r="I1182" s="45"/>
      <c r="J1182" s="119"/>
    </row>
    <row r="1183" spans="1:10">
      <c r="A1183" s="45"/>
      <c r="B1183" s="45"/>
      <c r="C1183" s="45"/>
      <c r="D1183" s="45"/>
      <c r="E1183" s="45"/>
      <c r="F1183" s="45"/>
      <c r="G1183" s="66"/>
      <c r="H1183" s="66"/>
      <c r="I1183" s="45"/>
      <c r="J1183" s="119"/>
    </row>
    <row r="1184" spans="1:10">
      <c r="A1184" s="45"/>
      <c r="B1184" s="45"/>
      <c r="C1184" s="45"/>
      <c r="D1184" s="45"/>
      <c r="E1184" s="45"/>
      <c r="F1184" s="45"/>
      <c r="G1184" s="66"/>
      <c r="H1184" s="66"/>
      <c r="I1184" s="45"/>
      <c r="J1184" s="119"/>
    </row>
    <row r="1185" spans="1:10">
      <c r="A1185" s="45"/>
      <c r="B1185" s="45"/>
      <c r="C1185" s="45"/>
      <c r="D1185" s="45"/>
      <c r="E1185" s="45"/>
      <c r="F1185" s="45"/>
      <c r="G1185" s="66"/>
      <c r="H1185" s="66"/>
      <c r="I1185" s="45"/>
      <c r="J1185" s="119"/>
    </row>
    <row r="1186" spans="1:10">
      <c r="A1186" s="45"/>
      <c r="B1186" s="45"/>
      <c r="C1186" s="45"/>
      <c r="D1186" s="45"/>
      <c r="E1186" s="45"/>
      <c r="F1186" s="45"/>
      <c r="G1186" s="66"/>
      <c r="H1186" s="66"/>
      <c r="I1186" s="45"/>
      <c r="J1186" s="119"/>
    </row>
    <row r="1187" spans="1:10">
      <c r="A1187" s="45"/>
      <c r="B1187" s="45"/>
      <c r="C1187" s="45"/>
      <c r="D1187" s="45"/>
      <c r="E1187" s="45"/>
      <c r="F1187" s="45"/>
      <c r="G1187" s="66"/>
      <c r="H1187" s="66"/>
      <c r="I1187" s="45"/>
      <c r="J1187" s="119"/>
    </row>
    <row r="1188" spans="1:10">
      <c r="A1188" s="45"/>
      <c r="B1188" s="45"/>
      <c r="C1188" s="45"/>
      <c r="D1188" s="45"/>
      <c r="E1188" s="45"/>
      <c r="F1188" s="45"/>
      <c r="G1188" s="66"/>
      <c r="H1188" s="66"/>
      <c r="I1188" s="45"/>
      <c r="J1188" s="119"/>
    </row>
    <row r="1189" spans="1:10">
      <c r="A1189" s="45"/>
      <c r="B1189" s="45"/>
      <c r="C1189" s="45"/>
      <c r="D1189" s="45"/>
      <c r="E1189" s="45"/>
      <c r="F1189" s="45"/>
      <c r="G1189" s="66"/>
      <c r="H1189" s="66"/>
      <c r="I1189" s="45"/>
      <c r="J1189" s="119"/>
    </row>
    <row r="1190" spans="1:10">
      <c r="A1190" s="45"/>
      <c r="B1190" s="45"/>
      <c r="C1190" s="45"/>
      <c r="D1190" s="45"/>
      <c r="E1190" s="45"/>
      <c r="F1190" s="45"/>
      <c r="G1190" s="66"/>
      <c r="H1190" s="66"/>
      <c r="I1190" s="45"/>
      <c r="J1190" s="119"/>
    </row>
    <row r="1191" spans="1:10">
      <c r="A1191" s="45"/>
      <c r="B1191" s="45"/>
      <c r="C1191" s="45"/>
      <c r="D1191" s="45"/>
      <c r="E1191" s="45"/>
      <c r="F1191" s="45"/>
      <c r="G1191" s="66"/>
      <c r="H1191" s="66"/>
      <c r="I1191" s="45"/>
      <c r="J1191" s="119"/>
    </row>
    <row r="1192" spans="1:10">
      <c r="A1192" s="45"/>
      <c r="B1192" s="45"/>
      <c r="C1192" s="45"/>
      <c r="D1192" s="45"/>
      <c r="E1192" s="45"/>
      <c r="F1192" s="45"/>
      <c r="G1192" s="66"/>
      <c r="H1192" s="66"/>
      <c r="I1192" s="45"/>
      <c r="J1192" s="119"/>
    </row>
    <row r="1193" spans="1:10">
      <c r="A1193" s="45"/>
      <c r="B1193" s="45"/>
      <c r="C1193" s="45"/>
      <c r="D1193" s="45"/>
      <c r="E1193" s="45"/>
      <c r="F1193" s="45"/>
      <c r="G1193" s="66"/>
      <c r="H1193" s="66"/>
      <c r="I1193" s="45"/>
      <c r="J1193" s="119"/>
    </row>
    <row r="1194" spans="1:10">
      <c r="A1194" s="45"/>
      <c r="B1194" s="45"/>
      <c r="C1194" s="45"/>
      <c r="D1194" s="45"/>
      <c r="E1194" s="45"/>
      <c r="F1194" s="45"/>
      <c r="G1194" s="66"/>
      <c r="H1194" s="66"/>
      <c r="I1194" s="45"/>
      <c r="J1194" s="119"/>
    </row>
    <row r="1195" spans="1:10">
      <c r="A1195" s="45"/>
      <c r="B1195" s="45"/>
      <c r="C1195" s="45"/>
      <c r="D1195" s="45"/>
      <c r="E1195" s="45"/>
      <c r="F1195" s="45"/>
      <c r="G1195" s="66"/>
      <c r="H1195" s="66"/>
      <c r="I1195" s="45"/>
      <c r="J1195" s="119"/>
    </row>
    <row r="1196" spans="1:10">
      <c r="A1196" s="45"/>
      <c r="B1196" s="45"/>
      <c r="C1196" s="45"/>
      <c r="D1196" s="45"/>
      <c r="E1196" s="45"/>
      <c r="F1196" s="45"/>
      <c r="G1196" s="66"/>
      <c r="H1196" s="66"/>
      <c r="I1196" s="45"/>
      <c r="J1196" s="119"/>
    </row>
    <row r="1197" spans="1:10">
      <c r="A1197" s="45"/>
      <c r="B1197" s="45"/>
      <c r="C1197" s="45"/>
      <c r="D1197" s="45"/>
      <c r="E1197" s="45"/>
      <c r="F1197" s="45"/>
      <c r="G1197" s="66"/>
      <c r="H1197" s="66"/>
      <c r="I1197" s="45"/>
      <c r="J1197" s="119"/>
    </row>
    <row r="1198" spans="1:10">
      <c r="A1198" s="45"/>
      <c r="B1198" s="45"/>
      <c r="C1198" s="45"/>
      <c r="D1198" s="45"/>
      <c r="E1198" s="45"/>
      <c r="F1198" s="45"/>
      <c r="G1198" s="66"/>
      <c r="H1198" s="66"/>
      <c r="I1198" s="45"/>
      <c r="J1198" s="119"/>
    </row>
    <row r="1199" spans="1:10">
      <c r="A1199" s="45"/>
      <c r="B1199" s="45"/>
      <c r="C1199" s="45"/>
      <c r="D1199" s="45"/>
      <c r="E1199" s="45"/>
      <c r="F1199" s="45"/>
      <c r="G1199" s="66"/>
      <c r="H1199" s="66"/>
      <c r="I1199" s="45"/>
      <c r="J1199" s="119"/>
    </row>
    <row r="1200" spans="1:10">
      <c r="A1200" s="45"/>
      <c r="B1200" s="45"/>
      <c r="C1200" s="45"/>
      <c r="D1200" s="45"/>
      <c r="E1200" s="45"/>
      <c r="F1200" s="45"/>
      <c r="G1200" s="66"/>
      <c r="H1200" s="66"/>
      <c r="I1200" s="45"/>
      <c r="J1200" s="119"/>
    </row>
    <row r="1201" spans="1:10">
      <c r="A1201" s="45"/>
      <c r="B1201" s="45"/>
      <c r="C1201" s="45"/>
      <c r="D1201" s="45"/>
      <c r="E1201" s="45"/>
      <c r="F1201" s="45"/>
      <c r="G1201" s="66"/>
      <c r="H1201" s="66"/>
      <c r="I1201" s="45"/>
      <c r="J1201" s="119"/>
    </row>
    <row r="1202" spans="1:10">
      <c r="A1202" s="45"/>
      <c r="B1202" s="45"/>
      <c r="C1202" s="45"/>
      <c r="D1202" s="45"/>
      <c r="E1202" s="45"/>
      <c r="F1202" s="45"/>
      <c r="G1202" s="66"/>
      <c r="H1202" s="66"/>
      <c r="I1202" s="45"/>
      <c r="J1202" s="119"/>
    </row>
    <row r="1203" spans="1:10">
      <c r="A1203" s="45"/>
      <c r="B1203" s="45"/>
      <c r="C1203" s="45"/>
      <c r="D1203" s="45"/>
      <c r="E1203" s="45"/>
      <c r="F1203" s="45"/>
      <c r="G1203" s="66"/>
      <c r="H1203" s="66"/>
      <c r="I1203" s="45"/>
      <c r="J1203" s="119"/>
    </row>
    <row r="1204" spans="1:10">
      <c r="A1204" s="45"/>
      <c r="B1204" s="45"/>
      <c r="C1204" s="45"/>
      <c r="D1204" s="45"/>
      <c r="E1204" s="45"/>
      <c r="F1204" s="45"/>
      <c r="G1204" s="66"/>
      <c r="H1204" s="66"/>
      <c r="I1204" s="45"/>
      <c r="J1204" s="119"/>
    </row>
    <row r="1205" spans="1:10">
      <c r="A1205" s="45"/>
      <c r="B1205" s="45"/>
      <c r="C1205" s="45"/>
      <c r="D1205" s="45"/>
      <c r="E1205" s="45"/>
      <c r="F1205" s="45"/>
      <c r="G1205" s="66"/>
      <c r="H1205" s="66"/>
      <c r="I1205" s="45"/>
      <c r="J1205" s="119"/>
    </row>
    <row r="1206" spans="1:10">
      <c r="A1206" s="45"/>
      <c r="B1206" s="45"/>
      <c r="C1206" s="45"/>
      <c r="D1206" s="45"/>
      <c r="E1206" s="45"/>
      <c r="F1206" s="45"/>
      <c r="G1206" s="66"/>
      <c r="H1206" s="66"/>
      <c r="I1206" s="45"/>
      <c r="J1206" s="119"/>
    </row>
    <row r="1207" spans="1:10">
      <c r="A1207" s="45"/>
      <c r="B1207" s="45"/>
      <c r="C1207" s="45"/>
      <c r="D1207" s="45"/>
      <c r="E1207" s="45"/>
      <c r="F1207" s="45"/>
      <c r="G1207" s="66"/>
      <c r="H1207" s="66"/>
      <c r="I1207" s="45"/>
      <c r="J1207" s="119"/>
    </row>
    <row r="1208" spans="1:10">
      <c r="A1208" s="45"/>
      <c r="B1208" s="45"/>
      <c r="C1208" s="45"/>
      <c r="D1208" s="45"/>
      <c r="E1208" s="45"/>
      <c r="F1208" s="45"/>
      <c r="G1208" s="66"/>
      <c r="H1208" s="66"/>
      <c r="I1208" s="45"/>
      <c r="J1208" s="119"/>
    </row>
    <row r="1209" spans="1:10">
      <c r="A1209" s="45"/>
      <c r="B1209" s="45"/>
      <c r="C1209" s="45"/>
      <c r="D1209" s="45"/>
      <c r="E1209" s="45"/>
      <c r="F1209" s="45"/>
      <c r="G1209" s="66"/>
      <c r="H1209" s="66"/>
      <c r="I1209" s="45"/>
      <c r="J1209" s="119"/>
    </row>
    <row r="1210" spans="1:10">
      <c r="A1210" s="45"/>
      <c r="B1210" s="45"/>
      <c r="C1210" s="45"/>
      <c r="D1210" s="45"/>
      <c r="E1210" s="45"/>
      <c r="F1210" s="45"/>
      <c r="G1210" s="66"/>
      <c r="H1210" s="66"/>
      <c r="I1210" s="45"/>
      <c r="J1210" s="119"/>
    </row>
    <row r="1211" spans="1:10">
      <c r="A1211" s="45"/>
      <c r="B1211" s="45"/>
      <c r="C1211" s="45"/>
      <c r="D1211" s="45"/>
      <c r="E1211" s="45"/>
      <c r="F1211" s="45"/>
      <c r="G1211" s="66"/>
      <c r="H1211" s="66"/>
      <c r="I1211" s="45"/>
      <c r="J1211" s="119"/>
    </row>
    <row r="1212" spans="1:10">
      <c r="A1212" s="45"/>
      <c r="B1212" s="45"/>
      <c r="C1212" s="45"/>
      <c r="D1212" s="45"/>
      <c r="E1212" s="45"/>
      <c r="F1212" s="45"/>
      <c r="G1212" s="66"/>
      <c r="H1212" s="66"/>
      <c r="I1212" s="45"/>
      <c r="J1212" s="119"/>
    </row>
    <row r="1213" spans="1:10">
      <c r="A1213" s="45"/>
      <c r="B1213" s="45"/>
      <c r="C1213" s="45"/>
      <c r="D1213" s="45"/>
      <c r="E1213" s="45"/>
      <c r="F1213" s="45"/>
      <c r="G1213" s="66"/>
      <c r="H1213" s="66"/>
      <c r="I1213" s="45"/>
      <c r="J1213" s="119"/>
    </row>
    <row r="1214" spans="1:10">
      <c r="A1214" s="45"/>
      <c r="B1214" s="45"/>
      <c r="C1214" s="45"/>
      <c r="D1214" s="45"/>
      <c r="E1214" s="45"/>
      <c r="F1214" s="45"/>
      <c r="G1214" s="66"/>
      <c r="H1214" s="66"/>
      <c r="I1214" s="45"/>
      <c r="J1214" s="119"/>
    </row>
    <row r="1215" spans="1:10">
      <c r="A1215" s="45"/>
      <c r="B1215" s="45"/>
      <c r="C1215" s="45"/>
      <c r="D1215" s="45"/>
      <c r="E1215" s="45"/>
      <c r="F1215" s="45"/>
      <c r="G1215" s="66"/>
      <c r="H1215" s="66"/>
      <c r="I1215" s="45"/>
      <c r="J1215" s="119"/>
    </row>
    <row r="1216" spans="1:10">
      <c r="A1216" s="45"/>
      <c r="B1216" s="45"/>
      <c r="C1216" s="45"/>
      <c r="D1216" s="45"/>
      <c r="E1216" s="45"/>
      <c r="F1216" s="45"/>
      <c r="G1216" s="66"/>
      <c r="H1216" s="66"/>
      <c r="I1216" s="45"/>
      <c r="J1216" s="119"/>
    </row>
    <row r="1217" spans="1:10">
      <c r="A1217" s="45"/>
      <c r="B1217" s="45"/>
      <c r="C1217" s="45"/>
      <c r="D1217" s="45"/>
      <c r="E1217" s="45"/>
      <c r="F1217" s="45"/>
      <c r="G1217" s="66"/>
      <c r="H1217" s="66"/>
      <c r="I1217" s="45"/>
      <c r="J1217" s="119"/>
    </row>
    <row r="1218" spans="1:10">
      <c r="A1218" s="45"/>
      <c r="B1218" s="45"/>
      <c r="C1218" s="45"/>
      <c r="D1218" s="45"/>
      <c r="E1218" s="45"/>
      <c r="F1218" s="45"/>
      <c r="G1218" s="66"/>
      <c r="H1218" s="66"/>
      <c r="I1218" s="45"/>
      <c r="J1218" s="119"/>
    </row>
    <row r="1219" spans="1:10">
      <c r="A1219" s="45"/>
      <c r="B1219" s="45"/>
      <c r="C1219" s="45"/>
      <c r="D1219" s="45"/>
      <c r="E1219" s="45"/>
      <c r="F1219" s="45"/>
      <c r="G1219" s="66"/>
      <c r="H1219" s="66"/>
      <c r="I1219" s="45"/>
      <c r="J1219" s="119"/>
    </row>
    <row r="1220" spans="1:10">
      <c r="A1220" s="45"/>
      <c r="B1220" s="45"/>
      <c r="C1220" s="45"/>
      <c r="D1220" s="45"/>
      <c r="E1220" s="45"/>
      <c r="F1220" s="45"/>
      <c r="G1220" s="66"/>
      <c r="H1220" s="66"/>
      <c r="I1220" s="45"/>
      <c r="J1220" s="119"/>
    </row>
    <row r="1221" spans="1:10">
      <c r="A1221" s="45"/>
      <c r="B1221" s="45"/>
      <c r="C1221" s="45"/>
      <c r="D1221" s="45"/>
      <c r="E1221" s="45"/>
      <c r="F1221" s="45"/>
      <c r="G1221" s="66"/>
      <c r="H1221" s="66"/>
      <c r="I1221" s="45"/>
      <c r="J1221" s="119"/>
    </row>
    <row r="1222" spans="1:10">
      <c r="A1222" s="45"/>
      <c r="B1222" s="45"/>
      <c r="C1222" s="45"/>
      <c r="D1222" s="45"/>
      <c r="E1222" s="45"/>
      <c r="F1222" s="45"/>
      <c r="G1222" s="66"/>
      <c r="H1222" s="66"/>
      <c r="I1222" s="45"/>
      <c r="J1222" s="119"/>
    </row>
    <row r="1223" spans="1:10">
      <c r="A1223" s="45"/>
      <c r="B1223" s="45"/>
      <c r="C1223" s="45"/>
      <c r="D1223" s="45"/>
      <c r="E1223" s="45"/>
      <c r="F1223" s="45"/>
      <c r="G1223" s="66"/>
      <c r="H1223" s="66"/>
      <c r="I1223" s="45"/>
      <c r="J1223" s="119"/>
    </row>
    <row r="1224" spans="1:10">
      <c r="A1224" s="45"/>
      <c r="B1224" s="45"/>
      <c r="C1224" s="45"/>
      <c r="D1224" s="45"/>
      <c r="E1224" s="45"/>
      <c r="F1224" s="45"/>
      <c r="G1224" s="66"/>
      <c r="H1224" s="66"/>
      <c r="I1224" s="45"/>
      <c r="J1224" s="119"/>
    </row>
    <row r="1225" spans="1:10">
      <c r="A1225" s="45"/>
      <c r="B1225" s="45"/>
      <c r="C1225" s="45"/>
      <c r="D1225" s="45"/>
      <c r="E1225" s="45"/>
      <c r="F1225" s="45"/>
      <c r="G1225" s="66"/>
      <c r="H1225" s="66"/>
      <c r="I1225" s="45"/>
      <c r="J1225" s="119"/>
    </row>
    <row r="1226" spans="1:10">
      <c r="A1226" s="45"/>
      <c r="B1226" s="45"/>
      <c r="C1226" s="45"/>
      <c r="D1226" s="45"/>
      <c r="E1226" s="45"/>
      <c r="F1226" s="45"/>
      <c r="G1226" s="66"/>
      <c r="H1226" s="66"/>
      <c r="I1226" s="45"/>
      <c r="J1226" s="119"/>
    </row>
    <row r="1227" spans="1:10">
      <c r="A1227" s="45"/>
      <c r="B1227" s="45"/>
      <c r="C1227" s="45"/>
      <c r="D1227" s="45"/>
      <c r="E1227" s="45"/>
      <c r="F1227" s="45"/>
      <c r="G1227" s="66"/>
      <c r="H1227" s="66"/>
      <c r="I1227" s="45"/>
      <c r="J1227" s="119"/>
    </row>
    <row r="1228" spans="1:10">
      <c r="A1228" s="45"/>
      <c r="B1228" s="45"/>
      <c r="C1228" s="45"/>
      <c r="D1228" s="45"/>
      <c r="E1228" s="45"/>
      <c r="F1228" s="45"/>
      <c r="G1228" s="66"/>
      <c r="H1228" s="66"/>
      <c r="I1228" s="45"/>
      <c r="J1228" s="119"/>
    </row>
    <row r="1229" spans="1:10">
      <c r="A1229" s="45"/>
      <c r="B1229" s="45"/>
      <c r="C1229" s="45"/>
      <c r="D1229" s="45"/>
      <c r="E1229" s="45"/>
      <c r="F1229" s="45"/>
      <c r="G1229" s="66"/>
      <c r="H1229" s="66"/>
      <c r="I1229" s="45"/>
      <c r="J1229" s="119"/>
    </row>
    <row r="1230" spans="1:10">
      <c r="A1230" s="45"/>
      <c r="B1230" s="45"/>
      <c r="C1230" s="45"/>
      <c r="D1230" s="45"/>
      <c r="E1230" s="45"/>
      <c r="F1230" s="45"/>
      <c r="G1230" s="66"/>
      <c r="H1230" s="66"/>
      <c r="I1230" s="45"/>
      <c r="J1230" s="119"/>
    </row>
    <row r="1231" spans="1:10">
      <c r="A1231" s="45"/>
      <c r="B1231" s="45"/>
      <c r="C1231" s="45"/>
      <c r="D1231" s="45"/>
      <c r="E1231" s="45"/>
      <c r="F1231" s="45"/>
      <c r="G1231" s="66"/>
      <c r="H1231" s="66"/>
      <c r="I1231" s="45"/>
      <c r="J1231" s="119"/>
    </row>
    <row r="1232" spans="1:10">
      <c r="A1232" s="45"/>
      <c r="B1232" s="45"/>
      <c r="C1232" s="45"/>
      <c r="D1232" s="45"/>
      <c r="E1232" s="45"/>
      <c r="F1232" s="45"/>
      <c r="G1232" s="66"/>
      <c r="H1232" s="66"/>
      <c r="I1232" s="45"/>
      <c r="J1232" s="119"/>
    </row>
    <row r="1233" spans="1:10">
      <c r="A1233" s="45"/>
      <c r="B1233" s="45"/>
      <c r="C1233" s="45"/>
      <c r="D1233" s="45"/>
      <c r="E1233" s="45"/>
      <c r="F1233" s="45"/>
      <c r="G1233" s="66"/>
      <c r="H1233" s="66"/>
      <c r="I1233" s="45"/>
      <c r="J1233" s="119"/>
    </row>
    <row r="1234" spans="1:10">
      <c r="A1234" s="45"/>
      <c r="B1234" s="45"/>
      <c r="C1234" s="45"/>
      <c r="D1234" s="45"/>
      <c r="E1234" s="45"/>
      <c r="F1234" s="45"/>
      <c r="G1234" s="66"/>
      <c r="H1234" s="66"/>
      <c r="I1234" s="45"/>
      <c r="J1234" s="119"/>
    </row>
    <row r="1235" spans="1:10">
      <c r="A1235" s="45"/>
      <c r="B1235" s="45"/>
      <c r="C1235" s="45"/>
      <c r="D1235" s="45"/>
      <c r="E1235" s="45"/>
      <c r="F1235" s="45"/>
      <c r="G1235" s="66"/>
      <c r="H1235" s="66"/>
      <c r="I1235" s="45"/>
      <c r="J1235" s="119"/>
    </row>
    <row r="1236" spans="1:10">
      <c r="A1236" s="45"/>
      <c r="B1236" s="45"/>
      <c r="C1236" s="45"/>
      <c r="D1236" s="45"/>
      <c r="E1236" s="45"/>
      <c r="F1236" s="45"/>
      <c r="G1236" s="66"/>
      <c r="H1236" s="66"/>
      <c r="I1236" s="45"/>
      <c r="J1236" s="119"/>
    </row>
    <row r="1237" spans="1:10">
      <c r="A1237" s="45"/>
      <c r="B1237" s="45"/>
      <c r="C1237" s="45"/>
      <c r="D1237" s="45"/>
      <c r="E1237" s="45"/>
      <c r="F1237" s="45"/>
      <c r="G1237" s="66"/>
      <c r="H1237" s="66"/>
      <c r="I1237" s="45"/>
      <c r="J1237" s="119"/>
    </row>
    <row r="1238" spans="1:10">
      <c r="A1238" s="45"/>
      <c r="B1238" s="45"/>
      <c r="C1238" s="45"/>
      <c r="D1238" s="45"/>
      <c r="E1238" s="45"/>
      <c r="F1238" s="45"/>
      <c r="G1238" s="66"/>
      <c r="H1238" s="66"/>
      <c r="I1238" s="45"/>
      <c r="J1238" s="119"/>
    </row>
    <row r="1239" spans="1:10">
      <c r="A1239" s="45"/>
      <c r="B1239" s="45"/>
      <c r="C1239" s="45"/>
      <c r="D1239" s="45"/>
      <c r="E1239" s="45"/>
      <c r="F1239" s="45"/>
      <c r="G1239" s="66"/>
      <c r="H1239" s="66"/>
      <c r="I1239" s="45"/>
      <c r="J1239" s="119"/>
    </row>
    <row r="1240" spans="1:10">
      <c r="A1240" s="45"/>
      <c r="B1240" s="45"/>
      <c r="C1240" s="45"/>
      <c r="D1240" s="45"/>
      <c r="E1240" s="45"/>
      <c r="F1240" s="45"/>
      <c r="G1240" s="66"/>
      <c r="H1240" s="66"/>
      <c r="I1240" s="45"/>
      <c r="J1240" s="119"/>
    </row>
    <row r="1241" spans="1:10">
      <c r="A1241" s="45"/>
      <c r="B1241" s="45"/>
      <c r="C1241" s="45"/>
      <c r="D1241" s="45"/>
      <c r="E1241" s="45"/>
      <c r="F1241" s="45"/>
      <c r="G1241" s="66"/>
      <c r="H1241" s="66"/>
      <c r="I1241" s="45"/>
      <c r="J1241" s="119"/>
    </row>
    <row r="1242" spans="1:10">
      <c r="A1242" s="45"/>
      <c r="B1242" s="45"/>
      <c r="C1242" s="45"/>
      <c r="D1242" s="45"/>
      <c r="E1242" s="45"/>
      <c r="F1242" s="45"/>
      <c r="G1242" s="66"/>
      <c r="H1242" s="66"/>
      <c r="I1242" s="45"/>
      <c r="J1242" s="119"/>
    </row>
    <row r="1243" spans="1:10">
      <c r="A1243" s="45"/>
      <c r="B1243" s="45"/>
      <c r="C1243" s="45"/>
      <c r="D1243" s="45"/>
      <c r="E1243" s="45"/>
      <c r="F1243" s="45"/>
      <c r="G1243" s="66"/>
      <c r="H1243" s="66"/>
      <c r="I1243" s="45"/>
      <c r="J1243" s="119"/>
    </row>
    <row r="1244" spans="1:10">
      <c r="A1244" s="45"/>
      <c r="B1244" s="45"/>
      <c r="C1244" s="45"/>
      <c r="D1244" s="45"/>
      <c r="E1244" s="45"/>
      <c r="F1244" s="45"/>
      <c r="G1244" s="66"/>
      <c r="H1244" s="66"/>
      <c r="I1244" s="45"/>
      <c r="J1244" s="119"/>
    </row>
    <row r="1245" spans="1:10">
      <c r="A1245" s="45"/>
      <c r="B1245" s="45"/>
      <c r="C1245" s="45"/>
      <c r="D1245" s="45"/>
      <c r="E1245" s="45"/>
      <c r="F1245" s="45"/>
      <c r="G1245" s="66"/>
      <c r="H1245" s="66"/>
      <c r="I1245" s="45"/>
      <c r="J1245" s="119"/>
    </row>
    <row r="1246" spans="1:10">
      <c r="A1246" s="45"/>
      <c r="B1246" s="45"/>
      <c r="C1246" s="45"/>
      <c r="D1246" s="45"/>
      <c r="E1246" s="45"/>
      <c r="F1246" s="45"/>
      <c r="G1246" s="66"/>
      <c r="H1246" s="66"/>
      <c r="I1246" s="45"/>
      <c r="J1246" s="119"/>
    </row>
    <row r="1247" spans="1:10">
      <c r="A1247" s="45"/>
      <c r="B1247" s="45"/>
      <c r="C1247" s="45"/>
      <c r="D1247" s="45"/>
      <c r="E1247" s="45"/>
      <c r="F1247" s="45"/>
      <c r="G1247" s="66"/>
      <c r="H1247" s="66"/>
      <c r="I1247" s="45"/>
      <c r="J1247" s="119"/>
    </row>
    <row r="1248" spans="1:10">
      <c r="A1248" s="45"/>
      <c r="B1248" s="45"/>
      <c r="C1248" s="45"/>
      <c r="D1248" s="45"/>
      <c r="E1248" s="45"/>
      <c r="F1248" s="45"/>
      <c r="G1248" s="66"/>
      <c r="H1248" s="66"/>
      <c r="I1248" s="45"/>
      <c r="J1248" s="119"/>
    </row>
    <row r="1249" spans="1:10">
      <c r="A1249" s="45"/>
      <c r="B1249" s="45"/>
      <c r="C1249" s="45"/>
      <c r="D1249" s="45"/>
      <c r="E1249" s="45"/>
      <c r="F1249" s="45"/>
      <c r="G1249" s="66"/>
      <c r="H1249" s="66"/>
      <c r="I1249" s="45"/>
      <c r="J1249" s="119"/>
    </row>
    <row r="1250" spans="1:10">
      <c r="A1250" s="45"/>
      <c r="B1250" s="45"/>
      <c r="C1250" s="45"/>
      <c r="D1250" s="45"/>
      <c r="E1250" s="45"/>
      <c r="F1250" s="45"/>
      <c r="G1250" s="66"/>
      <c r="H1250" s="66"/>
      <c r="I1250" s="45"/>
      <c r="J1250" s="119"/>
    </row>
    <row r="1251" spans="1:10">
      <c r="A1251" s="45"/>
      <c r="B1251" s="45"/>
      <c r="C1251" s="45"/>
      <c r="D1251" s="45"/>
      <c r="E1251" s="45"/>
      <c r="F1251" s="45"/>
      <c r="G1251" s="66"/>
      <c r="H1251" s="66"/>
      <c r="I1251" s="45"/>
      <c r="J1251" s="119"/>
    </row>
    <row r="1252" spans="1:10">
      <c r="A1252" s="45"/>
      <c r="B1252" s="45"/>
      <c r="C1252" s="45"/>
      <c r="D1252" s="45"/>
      <c r="E1252" s="45"/>
      <c r="F1252" s="45"/>
      <c r="G1252" s="66"/>
      <c r="H1252" s="66"/>
      <c r="I1252" s="45"/>
      <c r="J1252" s="119"/>
    </row>
    <row r="1253" spans="1:10">
      <c r="A1253" s="45"/>
      <c r="B1253" s="45"/>
      <c r="C1253" s="45"/>
      <c r="D1253" s="45"/>
      <c r="E1253" s="45"/>
      <c r="F1253" s="45"/>
      <c r="G1253" s="66"/>
      <c r="H1253" s="66"/>
      <c r="I1253" s="45"/>
      <c r="J1253" s="119"/>
    </row>
    <row r="1254" spans="1:10">
      <c r="A1254" s="45"/>
      <c r="B1254" s="45"/>
      <c r="C1254" s="45"/>
      <c r="D1254" s="45"/>
      <c r="E1254" s="45"/>
      <c r="F1254" s="45"/>
      <c r="G1254" s="66"/>
      <c r="H1254" s="66"/>
      <c r="I1254" s="45"/>
      <c r="J1254" s="119"/>
    </row>
    <row r="1255" spans="1:10">
      <c r="A1255" s="45"/>
      <c r="B1255" s="45"/>
      <c r="C1255" s="45"/>
      <c r="D1255" s="45"/>
      <c r="E1255" s="45"/>
      <c r="F1255" s="45"/>
      <c r="G1255" s="66"/>
      <c r="H1255" s="66"/>
      <c r="I1255" s="45"/>
      <c r="J1255" s="119"/>
    </row>
    <row r="1256" spans="1:10">
      <c r="A1256" s="45"/>
      <c r="B1256" s="45"/>
      <c r="C1256" s="45"/>
      <c r="D1256" s="45"/>
      <c r="E1256" s="45"/>
      <c r="F1256" s="45"/>
      <c r="G1256" s="66"/>
      <c r="H1256" s="66"/>
      <c r="I1256" s="45"/>
      <c r="J1256" s="119"/>
    </row>
    <row r="1257" spans="1:10">
      <c r="A1257" s="45"/>
      <c r="B1257" s="45"/>
      <c r="C1257" s="45"/>
      <c r="D1257" s="45"/>
      <c r="E1257" s="45"/>
      <c r="F1257" s="45"/>
      <c r="G1257" s="66"/>
      <c r="H1257" s="66"/>
      <c r="I1257" s="45"/>
      <c r="J1257" s="119"/>
    </row>
    <row r="1258" spans="1:10">
      <c r="A1258" s="45"/>
      <c r="B1258" s="45"/>
      <c r="C1258" s="45"/>
      <c r="D1258" s="45"/>
      <c r="E1258" s="45"/>
      <c r="F1258" s="45"/>
      <c r="G1258" s="66"/>
      <c r="H1258" s="66"/>
      <c r="I1258" s="45"/>
      <c r="J1258" s="119"/>
    </row>
    <row r="1259" spans="1:10">
      <c r="A1259" s="45"/>
      <c r="B1259" s="45"/>
      <c r="C1259" s="45"/>
      <c r="D1259" s="45"/>
      <c r="E1259" s="45"/>
      <c r="F1259" s="45"/>
      <c r="G1259" s="66"/>
      <c r="H1259" s="66"/>
      <c r="I1259" s="45"/>
      <c r="J1259" s="119"/>
    </row>
    <row r="1260" spans="1:10">
      <c r="A1260" s="45"/>
      <c r="B1260" s="45"/>
      <c r="C1260" s="45"/>
      <c r="D1260" s="45"/>
      <c r="E1260" s="45"/>
      <c r="F1260" s="45"/>
      <c r="G1260" s="66"/>
      <c r="H1260" s="66"/>
      <c r="I1260" s="45"/>
      <c r="J1260" s="119"/>
    </row>
    <row r="1261" spans="1:10">
      <c r="A1261" s="45"/>
      <c r="B1261" s="45"/>
      <c r="C1261" s="45"/>
      <c r="D1261" s="45"/>
      <c r="E1261" s="45"/>
      <c r="F1261" s="45"/>
      <c r="G1261" s="66"/>
      <c r="H1261" s="66"/>
      <c r="I1261" s="45"/>
      <c r="J1261" s="119"/>
    </row>
    <row r="1262" spans="1:10">
      <c r="A1262" s="45"/>
      <c r="B1262" s="45"/>
      <c r="C1262" s="45"/>
      <c r="D1262" s="45"/>
      <c r="E1262" s="45"/>
      <c r="F1262" s="45"/>
      <c r="G1262" s="66"/>
      <c r="H1262" s="66"/>
      <c r="I1262" s="45"/>
      <c r="J1262" s="119"/>
    </row>
    <row r="1263" spans="1:10">
      <c r="A1263" s="45"/>
      <c r="B1263" s="45"/>
      <c r="C1263" s="45"/>
      <c r="D1263" s="45"/>
      <c r="E1263" s="45"/>
      <c r="F1263" s="45"/>
      <c r="G1263" s="66"/>
      <c r="H1263" s="66"/>
      <c r="I1263" s="45"/>
      <c r="J1263" s="119"/>
    </row>
    <row r="1264" spans="1:10">
      <c r="A1264" s="45"/>
      <c r="B1264" s="45"/>
      <c r="C1264" s="45"/>
      <c r="D1264" s="45"/>
      <c r="E1264" s="45"/>
      <c r="F1264" s="45"/>
      <c r="G1264" s="66"/>
      <c r="H1264" s="66"/>
      <c r="I1264" s="45"/>
      <c r="J1264" s="119"/>
    </row>
    <row r="1265" spans="1:10">
      <c r="A1265" s="45"/>
      <c r="B1265" s="45"/>
      <c r="C1265" s="45"/>
      <c r="D1265" s="45"/>
      <c r="E1265" s="45"/>
      <c r="F1265" s="45"/>
      <c r="G1265" s="66"/>
      <c r="H1265" s="66"/>
      <c r="I1265" s="45"/>
      <c r="J1265" s="119"/>
    </row>
    <row r="1266" spans="1:10">
      <c r="A1266" s="45"/>
      <c r="B1266" s="45"/>
      <c r="C1266" s="45"/>
      <c r="D1266" s="45"/>
      <c r="E1266" s="45"/>
      <c r="F1266" s="45"/>
      <c r="G1266" s="66"/>
      <c r="H1266" s="66"/>
      <c r="I1266" s="45"/>
      <c r="J1266" s="119"/>
    </row>
    <row r="1267" spans="1:10">
      <c r="A1267" s="45"/>
      <c r="B1267" s="45"/>
      <c r="C1267" s="45"/>
      <c r="D1267" s="45"/>
      <c r="E1267" s="45"/>
      <c r="F1267" s="45"/>
      <c r="G1267" s="66"/>
      <c r="H1267" s="66"/>
      <c r="I1267" s="45"/>
      <c r="J1267" s="119"/>
    </row>
    <row r="1268" spans="1:10">
      <c r="A1268" s="45"/>
      <c r="B1268" s="45"/>
      <c r="C1268" s="45"/>
      <c r="D1268" s="45"/>
      <c r="E1268" s="45"/>
      <c r="F1268" s="45"/>
      <c r="G1268" s="66"/>
      <c r="H1268" s="66"/>
      <c r="I1268" s="45"/>
      <c r="J1268" s="119"/>
    </row>
    <row r="1269" spans="1:10">
      <c r="A1269" s="45"/>
      <c r="B1269" s="45"/>
      <c r="C1269" s="45"/>
      <c r="D1269" s="45"/>
      <c r="E1269" s="45"/>
      <c r="F1269" s="45"/>
      <c r="G1269" s="66"/>
      <c r="H1269" s="66"/>
      <c r="I1269" s="45"/>
      <c r="J1269" s="119"/>
    </row>
    <row r="1270" spans="1:10">
      <c r="A1270" s="45"/>
      <c r="B1270" s="45"/>
      <c r="C1270" s="45"/>
      <c r="D1270" s="45"/>
      <c r="E1270" s="45"/>
      <c r="F1270" s="45"/>
      <c r="G1270" s="66"/>
      <c r="H1270" s="66"/>
      <c r="I1270" s="45"/>
      <c r="J1270" s="119"/>
    </row>
    <row r="1271" spans="1:10">
      <c r="A1271" s="45"/>
      <c r="B1271" s="45"/>
      <c r="C1271" s="45"/>
      <c r="D1271" s="45"/>
      <c r="E1271" s="45"/>
      <c r="F1271" s="45"/>
      <c r="G1271" s="66"/>
      <c r="H1271" s="66"/>
      <c r="I1271" s="45"/>
      <c r="J1271" s="119"/>
    </row>
    <row r="1272" spans="1:10">
      <c r="A1272" s="45"/>
      <c r="B1272" s="45"/>
      <c r="C1272" s="45"/>
      <c r="D1272" s="45"/>
      <c r="E1272" s="45"/>
      <c r="F1272" s="45"/>
      <c r="G1272" s="66"/>
      <c r="H1272" s="66"/>
      <c r="I1272" s="45"/>
      <c r="J1272" s="119"/>
    </row>
    <row r="1273" spans="1:10">
      <c r="A1273" s="45"/>
      <c r="B1273" s="45"/>
      <c r="C1273" s="45"/>
      <c r="D1273" s="45"/>
      <c r="E1273" s="45"/>
      <c r="F1273" s="45"/>
      <c r="G1273" s="66"/>
      <c r="H1273" s="66"/>
      <c r="I1273" s="45"/>
      <c r="J1273" s="119"/>
    </row>
    <row r="1274" spans="1:10">
      <c r="A1274" s="45"/>
      <c r="B1274" s="45"/>
      <c r="C1274" s="45"/>
      <c r="D1274" s="45"/>
      <c r="E1274" s="45"/>
      <c r="F1274" s="45"/>
      <c r="G1274" s="66"/>
      <c r="H1274" s="66"/>
      <c r="I1274" s="45"/>
      <c r="J1274" s="119"/>
    </row>
    <row r="1275" spans="1:10">
      <c r="A1275" s="45"/>
      <c r="B1275" s="45"/>
      <c r="C1275" s="45"/>
      <c r="D1275" s="45"/>
      <c r="E1275" s="45"/>
      <c r="F1275" s="45"/>
      <c r="G1275" s="66"/>
      <c r="H1275" s="66"/>
      <c r="I1275" s="45"/>
      <c r="J1275" s="119"/>
    </row>
    <row r="1276" spans="1:10">
      <c r="A1276" s="45"/>
      <c r="B1276" s="45"/>
      <c r="C1276" s="45"/>
      <c r="D1276" s="45"/>
      <c r="E1276" s="45"/>
      <c r="F1276" s="45"/>
      <c r="G1276" s="66"/>
      <c r="H1276" s="66"/>
      <c r="I1276" s="45"/>
      <c r="J1276" s="119"/>
    </row>
    <row r="1277" spans="1:10">
      <c r="A1277" s="45"/>
      <c r="B1277" s="45"/>
      <c r="C1277" s="45"/>
      <c r="D1277" s="45"/>
      <c r="E1277" s="45"/>
      <c r="F1277" s="45"/>
      <c r="G1277" s="66"/>
      <c r="H1277" s="66"/>
      <c r="I1277" s="45"/>
      <c r="J1277" s="119"/>
    </row>
    <row r="1278" spans="1:10">
      <c r="A1278" s="45"/>
      <c r="B1278" s="45"/>
      <c r="C1278" s="45"/>
      <c r="D1278" s="45"/>
      <c r="E1278" s="45"/>
      <c r="F1278" s="45"/>
      <c r="G1278" s="66"/>
      <c r="H1278" s="66"/>
      <c r="I1278" s="45"/>
      <c r="J1278" s="119"/>
    </row>
    <row r="1279" spans="1:10">
      <c r="A1279" s="45"/>
      <c r="B1279" s="45"/>
      <c r="C1279" s="45"/>
      <c r="D1279" s="45"/>
      <c r="E1279" s="45"/>
      <c r="F1279" s="45"/>
      <c r="G1279" s="66"/>
      <c r="H1279" s="66"/>
      <c r="I1279" s="45"/>
      <c r="J1279" s="119"/>
    </row>
    <row r="1280" spans="1:10">
      <c r="A1280" s="45"/>
      <c r="B1280" s="45"/>
      <c r="C1280" s="45"/>
      <c r="D1280" s="45"/>
      <c r="E1280" s="45"/>
      <c r="F1280" s="45"/>
      <c r="G1280" s="66"/>
      <c r="H1280" s="66"/>
      <c r="I1280" s="45"/>
      <c r="J1280" s="119"/>
    </row>
    <row r="1281" spans="1:10">
      <c r="A1281" s="45"/>
      <c r="B1281" s="45"/>
      <c r="C1281" s="45"/>
      <c r="D1281" s="45"/>
      <c r="E1281" s="45"/>
      <c r="F1281" s="45"/>
      <c r="G1281" s="66"/>
      <c r="H1281" s="66"/>
      <c r="I1281" s="45"/>
      <c r="J1281" s="119"/>
    </row>
    <row r="1282" spans="1:10">
      <c r="A1282" s="45"/>
      <c r="B1282" s="45"/>
      <c r="C1282" s="45"/>
      <c r="D1282" s="45"/>
      <c r="E1282" s="45"/>
      <c r="F1282" s="45"/>
      <c r="G1282" s="66"/>
      <c r="H1282" s="66"/>
      <c r="I1282" s="45"/>
      <c r="J1282" s="119"/>
    </row>
    <row r="1283" spans="1:10">
      <c r="A1283" s="45"/>
      <c r="B1283" s="45"/>
      <c r="C1283" s="45"/>
      <c r="D1283" s="45"/>
      <c r="E1283" s="45"/>
      <c r="F1283" s="45"/>
      <c r="G1283" s="66"/>
      <c r="H1283" s="66"/>
      <c r="I1283" s="45"/>
      <c r="J1283" s="119"/>
    </row>
    <row r="1284" spans="1:10">
      <c r="A1284" s="45"/>
      <c r="B1284" s="45"/>
      <c r="C1284" s="45"/>
      <c r="D1284" s="45"/>
      <c r="E1284" s="45"/>
      <c r="F1284" s="45"/>
      <c r="G1284" s="66"/>
      <c r="H1284" s="66"/>
      <c r="I1284" s="45"/>
      <c r="J1284" s="119"/>
    </row>
    <row r="1285" spans="1:10">
      <c r="A1285" s="45"/>
      <c r="B1285" s="45"/>
      <c r="C1285" s="45"/>
      <c r="D1285" s="45"/>
      <c r="E1285" s="45"/>
      <c r="F1285" s="45"/>
      <c r="G1285" s="66"/>
      <c r="H1285" s="66"/>
      <c r="I1285" s="45"/>
      <c r="J1285" s="119"/>
    </row>
    <row r="1286" spans="1:10">
      <c r="A1286" s="45"/>
      <c r="B1286" s="45"/>
      <c r="C1286" s="45"/>
      <c r="D1286" s="45"/>
      <c r="E1286" s="45"/>
      <c r="F1286" s="45"/>
      <c r="G1286" s="66"/>
      <c r="H1286" s="66"/>
      <c r="I1286" s="45"/>
      <c r="J1286" s="119"/>
    </row>
    <row r="1287" spans="1:10">
      <c r="A1287" s="45"/>
      <c r="B1287" s="45"/>
      <c r="C1287" s="45"/>
      <c r="D1287" s="45"/>
      <c r="E1287" s="45"/>
      <c r="F1287" s="45"/>
      <c r="G1287" s="66"/>
      <c r="H1287" s="66"/>
      <c r="I1287" s="45"/>
      <c r="J1287" s="119"/>
    </row>
    <row r="1288" spans="1:10">
      <c r="A1288" s="45"/>
      <c r="B1288" s="45"/>
      <c r="C1288" s="45"/>
      <c r="D1288" s="45"/>
      <c r="E1288" s="45"/>
      <c r="F1288" s="45"/>
      <c r="G1288" s="66"/>
      <c r="H1288" s="66"/>
      <c r="I1288" s="45"/>
      <c r="J1288" s="119"/>
    </row>
    <row r="1289" spans="1:10">
      <c r="A1289" s="45"/>
      <c r="B1289" s="45"/>
      <c r="C1289" s="45"/>
      <c r="D1289" s="45"/>
      <c r="E1289" s="45"/>
      <c r="F1289" s="45"/>
      <c r="G1289" s="66"/>
      <c r="H1289" s="66"/>
      <c r="I1289" s="45"/>
      <c r="J1289" s="119"/>
    </row>
    <row r="1290" spans="1:10">
      <c r="A1290" s="45"/>
      <c r="B1290" s="45"/>
      <c r="C1290" s="45"/>
      <c r="D1290" s="45"/>
      <c r="E1290" s="45"/>
      <c r="F1290" s="45"/>
      <c r="G1290" s="66"/>
      <c r="H1290" s="66"/>
      <c r="I1290" s="45"/>
      <c r="J1290" s="119"/>
    </row>
    <row r="1291" spans="1:10">
      <c r="A1291" s="45"/>
      <c r="B1291" s="45"/>
      <c r="C1291" s="45"/>
      <c r="D1291" s="45"/>
      <c r="E1291" s="45"/>
      <c r="F1291" s="45"/>
      <c r="G1291" s="66"/>
      <c r="H1291" s="66"/>
      <c r="I1291" s="45"/>
      <c r="J1291" s="119"/>
    </row>
    <row r="1292" spans="1:10">
      <c r="A1292" s="45"/>
      <c r="B1292" s="45"/>
      <c r="C1292" s="45"/>
      <c r="D1292" s="45"/>
      <c r="E1292" s="45"/>
      <c r="F1292" s="45"/>
      <c r="G1292" s="66"/>
      <c r="H1292" s="66"/>
      <c r="I1292" s="45"/>
      <c r="J1292" s="119"/>
    </row>
    <row r="1293" spans="1:10">
      <c r="A1293" s="45"/>
      <c r="B1293" s="45"/>
      <c r="C1293" s="45"/>
      <c r="D1293" s="45"/>
      <c r="E1293" s="45"/>
      <c r="F1293" s="45"/>
      <c r="G1293" s="66"/>
      <c r="H1293" s="66"/>
      <c r="I1293" s="45"/>
      <c r="J1293" s="119"/>
    </row>
    <row r="1294" spans="1:10">
      <c r="A1294" s="45"/>
      <c r="B1294" s="45"/>
      <c r="C1294" s="45"/>
      <c r="D1294" s="45"/>
      <c r="E1294" s="45"/>
      <c r="F1294" s="45"/>
      <c r="G1294" s="66"/>
      <c r="H1294" s="66"/>
      <c r="I1294" s="45"/>
      <c r="J1294" s="119"/>
    </row>
    <row r="1295" spans="1:10">
      <c r="A1295" s="45"/>
      <c r="B1295" s="45"/>
      <c r="C1295" s="45"/>
      <c r="D1295" s="45"/>
      <c r="E1295" s="45"/>
      <c r="F1295" s="45"/>
      <c r="G1295" s="66"/>
      <c r="H1295" s="66"/>
      <c r="I1295" s="45"/>
      <c r="J1295" s="119"/>
    </row>
    <row r="1296" spans="1:10">
      <c r="A1296" s="45"/>
      <c r="B1296" s="45"/>
      <c r="C1296" s="45"/>
      <c r="D1296" s="45"/>
      <c r="E1296" s="45"/>
      <c r="F1296" s="45"/>
      <c r="G1296" s="66"/>
      <c r="H1296" s="66"/>
      <c r="I1296" s="45"/>
      <c r="J1296" s="119"/>
    </row>
    <row r="1297" spans="1:10">
      <c r="A1297" s="45"/>
      <c r="B1297" s="45"/>
      <c r="C1297" s="45"/>
      <c r="D1297" s="45"/>
      <c r="E1297" s="45"/>
      <c r="F1297" s="45"/>
      <c r="G1297" s="66"/>
      <c r="H1297" s="66"/>
      <c r="I1297" s="45"/>
      <c r="J1297" s="119"/>
    </row>
    <row r="1298" spans="1:10">
      <c r="A1298" s="45"/>
      <c r="B1298" s="45"/>
      <c r="C1298" s="45"/>
      <c r="D1298" s="45"/>
      <c r="E1298" s="45"/>
      <c r="F1298" s="45"/>
      <c r="G1298" s="66"/>
      <c r="H1298" s="66"/>
      <c r="I1298" s="45"/>
      <c r="J1298" s="119"/>
    </row>
    <row r="1299" spans="1:10">
      <c r="A1299" s="45"/>
      <c r="B1299" s="45"/>
      <c r="C1299" s="45"/>
      <c r="D1299" s="45"/>
      <c r="E1299" s="45"/>
      <c r="F1299" s="45"/>
      <c r="G1299" s="66"/>
      <c r="H1299" s="66"/>
      <c r="I1299" s="45"/>
      <c r="J1299" s="119"/>
    </row>
    <row r="1300" spans="1:10">
      <c r="A1300" s="45"/>
      <c r="B1300" s="45"/>
      <c r="C1300" s="45"/>
      <c r="D1300" s="45"/>
      <c r="E1300" s="45"/>
      <c r="F1300" s="45"/>
      <c r="G1300" s="66"/>
      <c r="H1300" s="66"/>
      <c r="I1300" s="45"/>
      <c r="J1300" s="119"/>
    </row>
    <row r="1301" spans="1:10">
      <c r="A1301" s="45"/>
      <c r="B1301" s="45"/>
      <c r="C1301" s="45"/>
      <c r="D1301" s="45"/>
      <c r="E1301" s="45"/>
      <c r="F1301" s="45"/>
      <c r="G1301" s="66"/>
      <c r="H1301" s="66"/>
      <c r="I1301" s="45"/>
      <c r="J1301" s="119"/>
    </row>
    <row r="1302" spans="1:10">
      <c r="A1302" s="45"/>
      <c r="B1302" s="45"/>
      <c r="C1302" s="45"/>
      <c r="D1302" s="45"/>
      <c r="E1302" s="45"/>
      <c r="F1302" s="45"/>
      <c r="G1302" s="66"/>
      <c r="H1302" s="66"/>
      <c r="I1302" s="45"/>
      <c r="J1302" s="119"/>
    </row>
    <row r="1303" spans="1:10">
      <c r="A1303" s="45"/>
      <c r="B1303" s="45"/>
      <c r="C1303" s="45"/>
      <c r="D1303" s="45"/>
      <c r="E1303" s="45"/>
      <c r="F1303" s="45"/>
      <c r="G1303" s="66"/>
      <c r="H1303" s="66"/>
      <c r="I1303" s="45"/>
      <c r="J1303" s="119"/>
    </row>
    <row r="1304" spans="1:10">
      <c r="A1304" s="45"/>
      <c r="B1304" s="45"/>
      <c r="C1304" s="45"/>
      <c r="D1304" s="45"/>
      <c r="E1304" s="45"/>
      <c r="F1304" s="45"/>
      <c r="G1304" s="66"/>
      <c r="H1304" s="66"/>
      <c r="I1304" s="45"/>
      <c r="J1304" s="119"/>
    </row>
    <row r="1305" spans="1:10">
      <c r="A1305" s="45"/>
      <c r="B1305" s="45"/>
      <c r="C1305" s="45"/>
      <c r="D1305" s="45"/>
      <c r="E1305" s="45"/>
      <c r="F1305" s="45"/>
      <c r="G1305" s="66"/>
      <c r="H1305" s="66"/>
      <c r="I1305" s="45"/>
      <c r="J1305" s="119"/>
    </row>
    <row r="1306" spans="1:10">
      <c r="A1306" s="45"/>
      <c r="B1306" s="45"/>
      <c r="C1306" s="45"/>
      <c r="D1306" s="45"/>
      <c r="E1306" s="45"/>
      <c r="F1306" s="45"/>
      <c r="G1306" s="66"/>
      <c r="H1306" s="66"/>
      <c r="I1306" s="45"/>
      <c r="J1306" s="119"/>
    </row>
    <row r="1307" spans="1:10">
      <c r="A1307" s="45"/>
      <c r="B1307" s="45"/>
      <c r="C1307" s="45"/>
      <c r="D1307" s="45"/>
      <c r="E1307" s="45"/>
      <c r="F1307" s="45"/>
      <c r="G1307" s="66"/>
      <c r="H1307" s="66"/>
      <c r="I1307" s="45"/>
      <c r="J1307" s="119"/>
    </row>
    <row r="1308" spans="1:10">
      <c r="A1308" s="45"/>
      <c r="B1308" s="45"/>
      <c r="C1308" s="45"/>
      <c r="D1308" s="45"/>
      <c r="E1308" s="45"/>
      <c r="F1308" s="45"/>
      <c r="G1308" s="66"/>
      <c r="H1308" s="66"/>
      <c r="I1308" s="45"/>
      <c r="J1308" s="119"/>
    </row>
    <row r="1309" spans="1:10">
      <c r="A1309" s="45"/>
      <c r="B1309" s="45"/>
      <c r="C1309" s="45"/>
      <c r="D1309" s="45"/>
      <c r="E1309" s="45"/>
      <c r="F1309" s="45"/>
      <c r="G1309" s="66"/>
      <c r="H1309" s="66"/>
      <c r="I1309" s="45"/>
      <c r="J1309" s="119"/>
    </row>
    <row r="1310" spans="1:10">
      <c r="A1310" s="45"/>
      <c r="B1310" s="45"/>
      <c r="C1310" s="45"/>
      <c r="D1310" s="45"/>
      <c r="E1310" s="45"/>
      <c r="F1310" s="45"/>
      <c r="G1310" s="66"/>
      <c r="H1310" s="66"/>
      <c r="I1310" s="45"/>
      <c r="J1310" s="119"/>
    </row>
    <row r="1311" spans="1:10">
      <c r="A1311" s="45"/>
      <c r="B1311" s="45"/>
      <c r="C1311" s="45"/>
      <c r="D1311" s="45"/>
      <c r="E1311" s="45"/>
      <c r="F1311" s="45"/>
      <c r="G1311" s="66"/>
      <c r="H1311" s="66"/>
      <c r="I1311" s="45"/>
      <c r="J1311" s="119"/>
    </row>
    <row r="1312" spans="1:10">
      <c r="A1312" s="45"/>
      <c r="B1312" s="45"/>
      <c r="C1312" s="45"/>
      <c r="D1312" s="45"/>
      <c r="E1312" s="45"/>
      <c r="F1312" s="45"/>
      <c r="G1312" s="66"/>
      <c r="H1312" s="66"/>
      <c r="I1312" s="45"/>
      <c r="J1312" s="119"/>
    </row>
    <row r="1313" spans="1:10">
      <c r="A1313" s="45"/>
      <c r="B1313" s="45"/>
      <c r="C1313" s="45"/>
      <c r="D1313" s="45"/>
      <c r="E1313" s="45"/>
      <c r="F1313" s="45"/>
      <c r="G1313" s="66"/>
      <c r="H1313" s="66"/>
      <c r="I1313" s="45"/>
      <c r="J1313" s="119"/>
    </row>
    <row r="1314" spans="1:10">
      <c r="A1314" s="45"/>
      <c r="B1314" s="45"/>
      <c r="C1314" s="45"/>
      <c r="D1314" s="45"/>
      <c r="E1314" s="45"/>
      <c r="F1314" s="45"/>
      <c r="G1314" s="66"/>
      <c r="H1314" s="66"/>
      <c r="I1314" s="45"/>
      <c r="J1314" s="119"/>
    </row>
    <row r="1315" spans="1:10">
      <c r="A1315" s="45"/>
      <c r="B1315" s="45"/>
      <c r="C1315" s="45"/>
      <c r="D1315" s="45"/>
      <c r="E1315" s="45"/>
      <c r="F1315" s="45"/>
      <c r="G1315" s="66"/>
      <c r="H1315" s="66"/>
      <c r="I1315" s="45"/>
      <c r="J1315" s="119"/>
    </row>
    <row r="1316" spans="1:10">
      <c r="A1316" s="45"/>
      <c r="B1316" s="45"/>
      <c r="C1316" s="45"/>
      <c r="D1316" s="45"/>
      <c r="E1316" s="45"/>
      <c r="F1316" s="45"/>
      <c r="G1316" s="66"/>
      <c r="H1316" s="66"/>
      <c r="I1316" s="45"/>
      <c r="J1316" s="119"/>
    </row>
    <row r="1317" spans="1:10">
      <c r="A1317" s="45"/>
      <c r="B1317" s="45"/>
      <c r="C1317" s="45"/>
      <c r="D1317" s="45"/>
      <c r="E1317" s="45"/>
      <c r="F1317" s="45"/>
      <c r="G1317" s="66"/>
      <c r="H1317" s="66"/>
      <c r="I1317" s="45"/>
      <c r="J1317" s="119"/>
    </row>
    <row r="1318" spans="1:10">
      <c r="A1318" s="45"/>
      <c r="B1318" s="45"/>
      <c r="C1318" s="45"/>
      <c r="D1318" s="45"/>
      <c r="E1318" s="45"/>
      <c r="F1318" s="45"/>
      <c r="G1318" s="66"/>
      <c r="H1318" s="66"/>
      <c r="I1318" s="45"/>
      <c r="J1318" s="119"/>
    </row>
    <row r="1319" spans="1:10">
      <c r="A1319" s="45"/>
      <c r="B1319" s="45"/>
      <c r="C1319" s="45"/>
      <c r="D1319" s="45"/>
      <c r="E1319" s="45"/>
      <c r="F1319" s="45"/>
      <c r="G1319" s="66"/>
      <c r="H1319" s="66"/>
      <c r="I1319" s="45"/>
      <c r="J1319" s="119"/>
    </row>
    <row r="1320" spans="1:10">
      <c r="A1320" s="45"/>
      <c r="B1320" s="45"/>
      <c r="C1320" s="45"/>
      <c r="D1320" s="45"/>
      <c r="E1320" s="45"/>
      <c r="F1320" s="45"/>
      <c r="G1320" s="66"/>
      <c r="H1320" s="66"/>
      <c r="I1320" s="45"/>
      <c r="J1320" s="119"/>
    </row>
    <row r="1321" spans="1:10">
      <c r="A1321" s="45"/>
      <c r="B1321" s="45"/>
      <c r="C1321" s="45"/>
      <c r="D1321" s="45"/>
      <c r="E1321" s="45"/>
      <c r="F1321" s="45"/>
      <c r="G1321" s="66"/>
      <c r="H1321" s="66"/>
      <c r="I1321" s="45"/>
      <c r="J1321" s="119"/>
    </row>
    <row r="1322" spans="1:10">
      <c r="A1322" s="45"/>
      <c r="B1322" s="45"/>
      <c r="C1322" s="45"/>
      <c r="D1322" s="45"/>
      <c r="E1322" s="45"/>
      <c r="F1322" s="45"/>
      <c r="G1322" s="66"/>
      <c r="H1322" s="66"/>
      <c r="I1322" s="45"/>
      <c r="J1322" s="119"/>
    </row>
    <row r="1323" spans="1:10">
      <c r="A1323" s="45"/>
      <c r="B1323" s="45"/>
      <c r="C1323" s="45"/>
      <c r="D1323" s="45"/>
      <c r="E1323" s="45"/>
      <c r="F1323" s="45"/>
      <c r="G1323" s="66"/>
      <c r="H1323" s="66"/>
      <c r="I1323" s="45"/>
      <c r="J1323" s="119"/>
    </row>
    <row r="1324" spans="1:10">
      <c r="A1324" s="45"/>
      <c r="B1324" s="45"/>
      <c r="C1324" s="45"/>
      <c r="D1324" s="45"/>
      <c r="E1324" s="45"/>
      <c r="F1324" s="45"/>
      <c r="G1324" s="66"/>
      <c r="H1324" s="66"/>
      <c r="I1324" s="45"/>
      <c r="J1324" s="119"/>
    </row>
    <row r="1325" spans="1:10">
      <c r="A1325" s="45"/>
      <c r="B1325" s="45"/>
      <c r="C1325" s="45"/>
      <c r="D1325" s="45"/>
      <c r="E1325" s="45"/>
      <c r="F1325" s="45"/>
      <c r="G1325" s="66"/>
      <c r="H1325" s="66"/>
      <c r="I1325" s="45"/>
      <c r="J1325" s="119"/>
    </row>
    <row r="1326" spans="1:10">
      <c r="A1326" s="45"/>
      <c r="B1326" s="45"/>
      <c r="C1326" s="45"/>
      <c r="D1326" s="45"/>
      <c r="E1326" s="45"/>
      <c r="F1326" s="45"/>
      <c r="G1326" s="66"/>
      <c r="H1326" s="66"/>
      <c r="I1326" s="45"/>
      <c r="J1326" s="119"/>
    </row>
    <row r="1327" spans="1:10">
      <c r="A1327" s="45"/>
      <c r="B1327" s="45"/>
      <c r="C1327" s="45"/>
      <c r="D1327" s="45"/>
      <c r="E1327" s="45"/>
      <c r="F1327" s="45"/>
      <c r="G1327" s="66"/>
      <c r="H1327" s="66"/>
      <c r="I1327" s="45"/>
      <c r="J1327" s="119"/>
    </row>
    <row r="1328" spans="1:10">
      <c r="A1328" s="45"/>
      <c r="B1328" s="45"/>
      <c r="C1328" s="45"/>
      <c r="D1328" s="45"/>
      <c r="E1328" s="45"/>
      <c r="F1328" s="45"/>
      <c r="G1328" s="66"/>
      <c r="H1328" s="66"/>
      <c r="I1328" s="45"/>
      <c r="J1328" s="119"/>
    </row>
    <row r="1329" spans="1:10">
      <c r="A1329" s="45"/>
      <c r="B1329" s="45"/>
      <c r="C1329" s="45"/>
      <c r="D1329" s="45"/>
      <c r="E1329" s="45"/>
      <c r="F1329" s="45"/>
      <c r="G1329" s="66"/>
      <c r="H1329" s="66"/>
      <c r="I1329" s="45"/>
      <c r="J1329" s="119"/>
    </row>
    <row r="1330" spans="1:10">
      <c r="A1330" s="45"/>
      <c r="B1330" s="45"/>
      <c r="C1330" s="45"/>
      <c r="D1330" s="45"/>
      <c r="E1330" s="45"/>
      <c r="F1330" s="45"/>
      <c r="G1330" s="66"/>
      <c r="H1330" s="66"/>
      <c r="I1330" s="45"/>
      <c r="J1330" s="119"/>
    </row>
    <row r="1331" spans="1:10">
      <c r="A1331" s="45"/>
      <c r="B1331" s="45"/>
      <c r="C1331" s="45"/>
      <c r="D1331" s="45"/>
      <c r="E1331" s="45"/>
      <c r="F1331" s="45"/>
      <c r="G1331" s="66"/>
      <c r="H1331" s="66"/>
      <c r="I1331" s="45"/>
      <c r="J1331" s="119"/>
    </row>
    <row r="1332" spans="1:10">
      <c r="A1332" s="45"/>
      <c r="B1332" s="45"/>
      <c r="C1332" s="45"/>
      <c r="D1332" s="45"/>
      <c r="E1332" s="45"/>
      <c r="F1332" s="45"/>
      <c r="G1332" s="66"/>
      <c r="H1332" s="66"/>
      <c r="I1332" s="45"/>
      <c r="J1332" s="119"/>
    </row>
    <row r="1333" spans="1:10">
      <c r="A1333" s="45"/>
      <c r="B1333" s="45"/>
      <c r="C1333" s="45"/>
      <c r="D1333" s="45"/>
      <c r="E1333" s="45"/>
      <c r="F1333" s="45"/>
      <c r="G1333" s="66"/>
      <c r="H1333" s="66"/>
      <c r="I1333" s="45"/>
      <c r="J1333" s="119"/>
    </row>
    <row r="1334" spans="1:10">
      <c r="A1334" s="45"/>
      <c r="B1334" s="45"/>
      <c r="C1334" s="45"/>
      <c r="D1334" s="45"/>
      <c r="E1334" s="45"/>
      <c r="F1334" s="45"/>
      <c r="G1334" s="66"/>
      <c r="H1334" s="66"/>
      <c r="I1334" s="45"/>
      <c r="J1334" s="119"/>
    </row>
    <row r="1335" spans="1:10">
      <c r="A1335" s="45"/>
      <c r="B1335" s="45"/>
      <c r="C1335" s="45"/>
      <c r="D1335" s="45"/>
      <c r="E1335" s="45"/>
      <c r="F1335" s="45"/>
      <c r="G1335" s="66"/>
      <c r="H1335" s="66"/>
      <c r="I1335" s="45"/>
      <c r="J1335" s="119"/>
    </row>
    <row r="1336" spans="1:10">
      <c r="A1336" s="45"/>
      <c r="B1336" s="45"/>
      <c r="C1336" s="45"/>
      <c r="D1336" s="45"/>
      <c r="E1336" s="45"/>
      <c r="F1336" s="45"/>
      <c r="G1336" s="66"/>
      <c r="H1336" s="66"/>
      <c r="I1336" s="45"/>
      <c r="J1336" s="119"/>
    </row>
    <row r="1337" spans="1:10">
      <c r="A1337" s="45"/>
      <c r="B1337" s="45"/>
      <c r="C1337" s="45"/>
      <c r="D1337" s="45"/>
      <c r="E1337" s="45"/>
      <c r="F1337" s="45"/>
      <c r="G1337" s="66"/>
      <c r="H1337" s="66"/>
      <c r="I1337" s="45"/>
      <c r="J1337" s="119"/>
    </row>
    <row r="1338" spans="1:10">
      <c r="A1338" s="45"/>
      <c r="B1338" s="45"/>
      <c r="C1338" s="45"/>
      <c r="D1338" s="45"/>
      <c r="E1338" s="45"/>
      <c r="F1338" s="45"/>
      <c r="G1338" s="66"/>
      <c r="H1338" s="66"/>
      <c r="I1338" s="45"/>
      <c r="J1338" s="119"/>
    </row>
    <row r="1339" spans="1:10">
      <c r="A1339" s="45"/>
      <c r="B1339" s="45"/>
      <c r="C1339" s="45"/>
      <c r="D1339" s="45"/>
      <c r="E1339" s="45"/>
      <c r="F1339" s="45"/>
      <c r="G1339" s="66"/>
      <c r="H1339" s="66"/>
      <c r="I1339" s="45"/>
      <c r="J1339" s="119"/>
    </row>
    <row r="1340" spans="1:10">
      <c r="A1340" s="45"/>
      <c r="B1340" s="45"/>
      <c r="C1340" s="45"/>
      <c r="D1340" s="45"/>
      <c r="E1340" s="45"/>
      <c r="F1340" s="45"/>
      <c r="G1340" s="66"/>
      <c r="H1340" s="66"/>
      <c r="I1340" s="45"/>
      <c r="J1340" s="119"/>
    </row>
    <row r="1341" spans="1:10">
      <c r="A1341" s="45"/>
      <c r="B1341" s="45"/>
      <c r="C1341" s="45"/>
      <c r="D1341" s="45"/>
      <c r="E1341" s="45"/>
      <c r="F1341" s="45"/>
      <c r="G1341" s="66"/>
      <c r="H1341" s="66"/>
      <c r="I1341" s="45"/>
      <c r="J1341" s="119"/>
    </row>
    <row r="1342" spans="1:10">
      <c r="A1342" s="45"/>
      <c r="B1342" s="45"/>
      <c r="C1342" s="45"/>
      <c r="D1342" s="45"/>
      <c r="E1342" s="45"/>
      <c r="F1342" s="45"/>
      <c r="G1342" s="66"/>
      <c r="H1342" s="66"/>
      <c r="I1342" s="45"/>
      <c r="J1342" s="119"/>
    </row>
    <row r="1343" spans="1:10">
      <c r="A1343" s="45"/>
      <c r="B1343" s="45"/>
      <c r="C1343" s="45"/>
      <c r="D1343" s="45"/>
      <c r="E1343" s="45"/>
      <c r="F1343" s="45"/>
      <c r="G1343" s="66"/>
      <c r="H1343" s="66"/>
      <c r="I1343" s="45"/>
      <c r="J1343" s="119"/>
    </row>
    <row r="1344" spans="1:10">
      <c r="A1344" s="45"/>
      <c r="B1344" s="45"/>
      <c r="C1344" s="45"/>
      <c r="D1344" s="45"/>
      <c r="E1344" s="45"/>
      <c r="F1344" s="45"/>
      <c r="G1344" s="66"/>
      <c r="H1344" s="66"/>
      <c r="I1344" s="45"/>
      <c r="J1344" s="119"/>
    </row>
    <row r="1345" spans="1:10">
      <c r="A1345" s="45"/>
      <c r="B1345" s="45"/>
      <c r="C1345" s="45"/>
      <c r="D1345" s="45"/>
      <c r="E1345" s="45"/>
      <c r="F1345" s="45"/>
      <c r="G1345" s="66"/>
      <c r="H1345" s="66"/>
      <c r="I1345" s="45"/>
      <c r="J1345" s="119"/>
    </row>
    <row r="1346" spans="1:10">
      <c r="A1346" s="45"/>
      <c r="B1346" s="45"/>
      <c r="C1346" s="45"/>
      <c r="D1346" s="45"/>
      <c r="E1346" s="45"/>
      <c r="F1346" s="45"/>
      <c r="G1346" s="66"/>
      <c r="H1346" s="66"/>
      <c r="I1346" s="45"/>
      <c r="J1346" s="119"/>
    </row>
    <row r="1347" spans="1:10">
      <c r="A1347" s="45"/>
      <c r="B1347" s="45"/>
      <c r="C1347" s="45"/>
      <c r="D1347" s="45"/>
      <c r="E1347" s="45"/>
      <c r="F1347" s="45"/>
      <c r="G1347" s="66"/>
      <c r="H1347" s="66"/>
      <c r="I1347" s="45"/>
      <c r="J1347" s="119"/>
    </row>
    <row r="1348" spans="1:10">
      <c r="A1348" s="45"/>
      <c r="B1348" s="45"/>
      <c r="C1348" s="45"/>
      <c r="D1348" s="45"/>
      <c r="E1348" s="45"/>
      <c r="F1348" s="45"/>
      <c r="G1348" s="66"/>
      <c r="H1348" s="66"/>
      <c r="I1348" s="45"/>
      <c r="J1348" s="119"/>
    </row>
    <row r="1349" spans="1:10">
      <c r="A1349" s="45"/>
      <c r="B1349" s="45"/>
      <c r="C1349" s="45"/>
      <c r="D1349" s="45"/>
      <c r="E1349" s="45"/>
      <c r="F1349" s="45"/>
      <c r="G1349" s="66"/>
      <c r="H1349" s="66"/>
      <c r="I1349" s="45"/>
      <c r="J1349" s="119"/>
    </row>
    <row r="1350" spans="1:10">
      <c r="A1350" s="45"/>
      <c r="B1350" s="45"/>
      <c r="C1350" s="45"/>
      <c r="D1350" s="45"/>
      <c r="E1350" s="45"/>
      <c r="F1350" s="45"/>
      <c r="G1350" s="66"/>
      <c r="H1350" s="66"/>
      <c r="I1350" s="45"/>
      <c r="J1350" s="119"/>
    </row>
    <row r="1351" spans="1:10">
      <c r="A1351" s="45"/>
      <c r="B1351" s="45"/>
      <c r="C1351" s="45"/>
      <c r="D1351" s="45"/>
      <c r="E1351" s="45"/>
      <c r="F1351" s="45"/>
      <c r="G1351" s="66"/>
      <c r="H1351" s="66"/>
      <c r="I1351" s="45"/>
      <c r="J1351" s="119"/>
    </row>
    <row r="1352" spans="1:10">
      <c r="A1352" s="45"/>
      <c r="B1352" s="45"/>
      <c r="C1352" s="45"/>
      <c r="D1352" s="45"/>
      <c r="E1352" s="45"/>
      <c r="F1352" s="45"/>
      <c r="G1352" s="66"/>
      <c r="H1352" s="66"/>
      <c r="I1352" s="45"/>
      <c r="J1352" s="119"/>
    </row>
    <row r="1353" spans="1:10">
      <c r="A1353" s="45"/>
      <c r="B1353" s="45"/>
      <c r="C1353" s="45"/>
      <c r="D1353" s="45"/>
      <c r="E1353" s="45"/>
      <c r="F1353" s="45"/>
      <c r="G1353" s="66"/>
      <c r="H1353" s="66"/>
      <c r="I1353" s="45"/>
      <c r="J1353" s="119"/>
    </row>
    <row r="1354" spans="1:10">
      <c r="A1354" s="45"/>
      <c r="B1354" s="45"/>
      <c r="C1354" s="45"/>
      <c r="D1354" s="45"/>
      <c r="E1354" s="45"/>
      <c r="F1354" s="45"/>
      <c r="G1354" s="66"/>
      <c r="H1354" s="66"/>
      <c r="I1354" s="45"/>
      <c r="J1354" s="119"/>
    </row>
    <row r="1355" spans="1:10">
      <c r="A1355" s="45"/>
      <c r="B1355" s="45"/>
      <c r="C1355" s="45"/>
      <c r="D1355" s="45"/>
      <c r="E1355" s="45"/>
      <c r="F1355" s="45"/>
      <c r="G1355" s="66"/>
      <c r="H1355" s="66"/>
      <c r="I1355" s="45"/>
      <c r="J1355" s="119"/>
    </row>
    <row r="1356" spans="1:10">
      <c r="A1356" s="45"/>
      <c r="B1356" s="45"/>
      <c r="C1356" s="45"/>
      <c r="D1356" s="45"/>
      <c r="E1356" s="45"/>
      <c r="F1356" s="45"/>
      <c r="G1356" s="66"/>
      <c r="H1356" s="66"/>
      <c r="I1356" s="45"/>
      <c r="J1356" s="119"/>
    </row>
    <row r="1357" spans="1:10">
      <c r="A1357" s="45"/>
      <c r="B1357" s="45"/>
      <c r="C1357" s="45"/>
      <c r="D1357" s="45"/>
      <c r="E1357" s="45"/>
      <c r="F1357" s="45"/>
      <c r="G1357" s="66"/>
      <c r="H1357" s="66"/>
      <c r="I1357" s="45"/>
      <c r="J1357" s="119"/>
    </row>
    <row r="1358" spans="1:10">
      <c r="A1358" s="45"/>
      <c r="B1358" s="45"/>
      <c r="C1358" s="45"/>
      <c r="D1358" s="45"/>
      <c r="E1358" s="45"/>
      <c r="F1358" s="45"/>
      <c r="G1358" s="66"/>
      <c r="H1358" s="66"/>
      <c r="I1358" s="45"/>
      <c r="J1358" s="119"/>
    </row>
    <row r="1359" spans="1:10">
      <c r="A1359" s="45"/>
      <c r="B1359" s="45"/>
      <c r="C1359" s="45"/>
      <c r="D1359" s="45"/>
      <c r="E1359" s="45"/>
      <c r="F1359" s="45"/>
      <c r="G1359" s="66"/>
      <c r="H1359" s="66"/>
      <c r="I1359" s="45"/>
      <c r="J1359" s="119"/>
    </row>
    <row r="1360" spans="1:10">
      <c r="A1360" s="45"/>
      <c r="B1360" s="45"/>
      <c r="C1360" s="45"/>
      <c r="D1360" s="45"/>
      <c r="E1360" s="45"/>
      <c r="F1360" s="45"/>
      <c r="G1360" s="66"/>
      <c r="H1360" s="66"/>
      <c r="I1360" s="45"/>
      <c r="J1360" s="119"/>
    </row>
    <row r="1361" spans="1:10">
      <c r="A1361" s="45"/>
      <c r="B1361" s="45"/>
      <c r="C1361" s="45"/>
      <c r="D1361" s="45"/>
      <c r="E1361" s="45"/>
      <c r="F1361" s="45"/>
      <c r="G1361" s="66"/>
      <c r="H1361" s="66"/>
      <c r="I1361" s="45"/>
      <c r="J1361" s="119"/>
    </row>
    <row r="1362" spans="1:10">
      <c r="A1362" s="45"/>
      <c r="B1362" s="45"/>
      <c r="C1362" s="45"/>
      <c r="D1362" s="45"/>
      <c r="E1362" s="45"/>
      <c r="F1362" s="45"/>
      <c r="G1362" s="66"/>
      <c r="H1362" s="66"/>
      <c r="I1362" s="45"/>
      <c r="J1362" s="119"/>
    </row>
    <row r="1363" spans="1:10">
      <c r="A1363" s="45"/>
      <c r="B1363" s="45"/>
      <c r="C1363" s="45"/>
      <c r="D1363" s="45"/>
      <c r="E1363" s="45"/>
      <c r="F1363" s="45"/>
      <c r="G1363" s="66"/>
      <c r="H1363" s="66"/>
      <c r="I1363" s="45"/>
      <c r="J1363" s="119"/>
    </row>
    <row r="1364" spans="1:10">
      <c r="A1364" s="45"/>
      <c r="B1364" s="45"/>
      <c r="C1364" s="45"/>
      <c r="D1364" s="45"/>
      <c r="E1364" s="45"/>
      <c r="F1364" s="45"/>
      <c r="G1364" s="66"/>
      <c r="H1364" s="66"/>
      <c r="I1364" s="45"/>
      <c r="J1364" s="119"/>
    </row>
    <row r="1365" spans="1:10">
      <c r="A1365" s="45"/>
      <c r="B1365" s="45"/>
      <c r="C1365" s="45"/>
      <c r="D1365" s="45"/>
      <c r="E1365" s="45"/>
      <c r="F1365" s="45"/>
      <c r="G1365" s="66"/>
      <c r="H1365" s="66"/>
      <c r="I1365" s="45"/>
      <c r="J1365" s="119"/>
    </row>
    <row r="1366" spans="1:10">
      <c r="A1366" s="45"/>
      <c r="B1366" s="45"/>
      <c r="C1366" s="45"/>
      <c r="D1366" s="45"/>
      <c r="E1366" s="45"/>
      <c r="F1366" s="45"/>
      <c r="G1366" s="66"/>
      <c r="H1366" s="66"/>
      <c r="I1366" s="45"/>
      <c r="J1366" s="119"/>
    </row>
    <row r="1367" spans="1:10">
      <c r="A1367" s="45"/>
      <c r="B1367" s="45"/>
      <c r="C1367" s="45"/>
      <c r="D1367" s="45"/>
      <c r="E1367" s="45"/>
      <c r="F1367" s="45"/>
      <c r="G1367" s="66"/>
      <c r="H1367" s="66"/>
      <c r="I1367" s="45"/>
      <c r="J1367" s="119"/>
    </row>
    <row r="1368" spans="1:10">
      <c r="A1368" s="45"/>
      <c r="B1368" s="45"/>
      <c r="C1368" s="45"/>
      <c r="D1368" s="45"/>
      <c r="E1368" s="45"/>
      <c r="F1368" s="45"/>
      <c r="G1368" s="66"/>
      <c r="H1368" s="66"/>
      <c r="I1368" s="45"/>
      <c r="J1368" s="119"/>
    </row>
    <row r="1369" spans="1:10">
      <c r="A1369" s="45"/>
      <c r="B1369" s="45"/>
      <c r="C1369" s="45"/>
      <c r="D1369" s="45"/>
      <c r="E1369" s="45"/>
      <c r="F1369" s="45"/>
      <c r="G1369" s="66"/>
      <c r="H1369" s="66"/>
      <c r="I1369" s="45"/>
      <c r="J1369" s="119"/>
    </row>
    <row r="1370" spans="1:10">
      <c r="A1370" s="45"/>
      <c r="B1370" s="45"/>
      <c r="C1370" s="45"/>
      <c r="D1370" s="45"/>
      <c r="E1370" s="45"/>
      <c r="F1370" s="45"/>
      <c r="G1370" s="66"/>
      <c r="H1370" s="66"/>
      <c r="I1370" s="45"/>
      <c r="J1370" s="119"/>
    </row>
    <row r="1371" spans="1:10">
      <c r="A1371" s="45"/>
      <c r="B1371" s="45"/>
      <c r="C1371" s="45"/>
      <c r="D1371" s="45"/>
      <c r="E1371" s="45"/>
      <c r="F1371" s="45"/>
      <c r="G1371" s="66"/>
      <c r="H1371" s="66"/>
      <c r="I1371" s="45"/>
      <c r="J1371" s="119"/>
    </row>
    <row r="1372" spans="1:10">
      <c r="A1372" s="45"/>
      <c r="B1372" s="45"/>
      <c r="C1372" s="45"/>
      <c r="D1372" s="45"/>
      <c r="E1372" s="45"/>
      <c r="F1372" s="45"/>
      <c r="G1372" s="66"/>
      <c r="H1372" s="66"/>
      <c r="I1372" s="45"/>
      <c r="J1372" s="119"/>
    </row>
    <row r="1373" spans="1:10">
      <c r="A1373" s="45"/>
      <c r="B1373" s="45"/>
      <c r="C1373" s="45"/>
      <c r="D1373" s="45"/>
      <c r="E1373" s="45"/>
      <c r="F1373" s="45"/>
      <c r="G1373" s="66"/>
      <c r="H1373" s="66"/>
      <c r="I1373" s="45"/>
      <c r="J1373" s="119"/>
    </row>
    <row r="1374" spans="1:10">
      <c r="A1374" s="45"/>
      <c r="B1374" s="45"/>
      <c r="C1374" s="45"/>
      <c r="D1374" s="45"/>
      <c r="E1374" s="45"/>
      <c r="F1374" s="45"/>
      <c r="G1374" s="66"/>
      <c r="H1374" s="66"/>
      <c r="I1374" s="45"/>
      <c r="J1374" s="119"/>
    </row>
    <row r="1375" spans="1:10">
      <c r="A1375" s="45"/>
      <c r="B1375" s="45"/>
      <c r="C1375" s="45"/>
      <c r="D1375" s="45"/>
      <c r="E1375" s="45"/>
      <c r="F1375" s="45"/>
      <c r="G1375" s="66"/>
      <c r="H1375" s="66"/>
      <c r="I1375" s="45"/>
      <c r="J1375" s="119"/>
    </row>
    <row r="1376" spans="1:10">
      <c r="A1376" s="45"/>
      <c r="B1376" s="45"/>
      <c r="C1376" s="45"/>
      <c r="D1376" s="45"/>
      <c r="E1376" s="45"/>
      <c r="F1376" s="45"/>
      <c r="G1376" s="66"/>
      <c r="H1376" s="66"/>
      <c r="I1376" s="45"/>
      <c r="J1376" s="119"/>
    </row>
    <row r="1377" spans="1:10">
      <c r="A1377" s="45"/>
      <c r="B1377" s="45"/>
      <c r="C1377" s="45"/>
      <c r="D1377" s="45"/>
      <c r="E1377" s="45"/>
      <c r="F1377" s="45"/>
      <c r="G1377" s="66"/>
      <c r="H1377" s="66"/>
      <c r="I1377" s="45"/>
      <c r="J1377" s="119"/>
    </row>
    <row r="1378" spans="1:10">
      <c r="A1378" s="45"/>
      <c r="B1378" s="45"/>
      <c r="C1378" s="45"/>
      <c r="D1378" s="45"/>
      <c r="E1378" s="45"/>
      <c r="F1378" s="45"/>
      <c r="G1378" s="66"/>
      <c r="H1378" s="66"/>
      <c r="I1378" s="45"/>
      <c r="J1378" s="119"/>
    </row>
    <row r="1379" spans="1:10">
      <c r="A1379" s="45"/>
      <c r="B1379" s="45"/>
      <c r="C1379" s="45"/>
      <c r="D1379" s="45"/>
      <c r="E1379" s="45"/>
      <c r="F1379" s="45"/>
      <c r="G1379" s="66"/>
      <c r="H1379" s="66"/>
      <c r="I1379" s="45"/>
      <c r="J1379" s="119"/>
    </row>
    <row r="1380" spans="1:10">
      <c r="A1380" s="45"/>
      <c r="B1380" s="45"/>
      <c r="C1380" s="45"/>
      <c r="D1380" s="45"/>
      <c r="E1380" s="45"/>
      <c r="F1380" s="45"/>
      <c r="G1380" s="66"/>
      <c r="H1380" s="66"/>
      <c r="I1380" s="45"/>
      <c r="J1380" s="119"/>
    </row>
    <row r="1381" spans="1:10">
      <c r="A1381" s="45"/>
      <c r="B1381" s="45"/>
      <c r="C1381" s="45"/>
      <c r="D1381" s="45"/>
      <c r="E1381" s="45"/>
      <c r="F1381" s="45"/>
      <c r="G1381" s="66"/>
      <c r="H1381" s="66"/>
      <c r="I1381" s="45"/>
      <c r="J1381" s="119"/>
    </row>
    <row r="1382" spans="1:10">
      <c r="A1382" s="45"/>
      <c r="B1382" s="45"/>
      <c r="C1382" s="45"/>
      <c r="D1382" s="45"/>
      <c r="E1382" s="45"/>
      <c r="F1382" s="45"/>
      <c r="G1382" s="66"/>
      <c r="H1382" s="66"/>
      <c r="I1382" s="45"/>
      <c r="J1382" s="119"/>
    </row>
    <row r="1383" spans="1:10">
      <c r="A1383" s="45"/>
      <c r="B1383" s="45"/>
      <c r="C1383" s="45"/>
      <c r="D1383" s="45"/>
      <c r="E1383" s="45"/>
      <c r="F1383" s="45"/>
      <c r="G1383" s="66"/>
      <c r="H1383" s="66"/>
      <c r="I1383" s="45"/>
      <c r="J1383" s="119"/>
    </row>
    <row r="1384" spans="1:10">
      <c r="A1384" s="45"/>
      <c r="B1384" s="45"/>
      <c r="C1384" s="45"/>
      <c r="D1384" s="45"/>
      <c r="E1384" s="45"/>
      <c r="F1384" s="45"/>
      <c r="G1384" s="66"/>
      <c r="H1384" s="66"/>
      <c r="I1384" s="45"/>
      <c r="J1384" s="119"/>
    </row>
    <row r="1385" spans="1:10">
      <c r="A1385" s="45"/>
      <c r="B1385" s="45"/>
      <c r="C1385" s="45"/>
      <c r="D1385" s="45"/>
      <c r="E1385" s="45"/>
      <c r="F1385" s="45"/>
      <c r="G1385" s="66"/>
      <c r="H1385" s="66"/>
      <c r="I1385" s="45"/>
      <c r="J1385" s="119"/>
    </row>
    <row r="1386" spans="1:10">
      <c r="A1386" s="45"/>
      <c r="B1386" s="45"/>
      <c r="C1386" s="45"/>
      <c r="D1386" s="45"/>
      <c r="E1386" s="45"/>
      <c r="F1386" s="45"/>
      <c r="G1386" s="66"/>
      <c r="H1386" s="66"/>
      <c r="I1386" s="45"/>
      <c r="J1386" s="119"/>
    </row>
    <row r="1387" spans="1:10">
      <c r="A1387" s="45"/>
      <c r="B1387" s="45"/>
      <c r="C1387" s="45"/>
      <c r="D1387" s="45"/>
      <c r="E1387" s="45"/>
      <c r="F1387" s="45"/>
      <c r="G1387" s="66"/>
      <c r="H1387" s="66"/>
      <c r="I1387" s="45"/>
      <c r="J1387" s="119"/>
    </row>
    <row r="1388" spans="1:10">
      <c r="A1388" s="45"/>
      <c r="B1388" s="45"/>
      <c r="C1388" s="45"/>
      <c r="D1388" s="45"/>
      <c r="E1388" s="45"/>
      <c r="F1388" s="45"/>
      <c r="G1388" s="66"/>
      <c r="H1388" s="66"/>
      <c r="I1388" s="45"/>
      <c r="J1388" s="119"/>
    </row>
    <row r="1389" spans="1:10">
      <c r="A1389" s="45"/>
      <c r="B1389" s="45"/>
      <c r="C1389" s="45"/>
      <c r="D1389" s="45"/>
      <c r="E1389" s="45"/>
      <c r="F1389" s="45"/>
      <c r="G1389" s="66"/>
      <c r="H1389" s="66"/>
      <c r="I1389" s="45"/>
      <c r="J1389" s="119"/>
    </row>
    <row r="1390" spans="1:10">
      <c r="A1390" s="45"/>
      <c r="B1390" s="45"/>
      <c r="C1390" s="45"/>
      <c r="D1390" s="45"/>
      <c r="E1390" s="45"/>
      <c r="F1390" s="45"/>
      <c r="G1390" s="66"/>
      <c r="H1390" s="66"/>
      <c r="I1390" s="45"/>
      <c r="J1390" s="119"/>
    </row>
    <row r="1391" spans="1:10">
      <c r="A1391" s="45"/>
      <c r="B1391" s="45"/>
      <c r="C1391" s="45"/>
      <c r="D1391" s="45"/>
      <c r="E1391" s="45"/>
      <c r="F1391" s="45"/>
      <c r="G1391" s="66"/>
      <c r="H1391" s="66"/>
      <c r="I1391" s="45"/>
      <c r="J1391" s="119"/>
    </row>
    <row r="1392" spans="1:10">
      <c r="A1392" s="45"/>
      <c r="B1392" s="45"/>
      <c r="C1392" s="45"/>
      <c r="D1392" s="45"/>
      <c r="E1392" s="45"/>
      <c r="F1392" s="45"/>
      <c r="G1392" s="66"/>
      <c r="H1392" s="66"/>
      <c r="I1392" s="45"/>
      <c r="J1392" s="119"/>
    </row>
    <row r="1393" spans="1:10">
      <c r="A1393" s="45"/>
      <c r="B1393" s="45"/>
      <c r="C1393" s="45"/>
      <c r="D1393" s="45"/>
      <c r="E1393" s="45"/>
      <c r="F1393" s="45"/>
      <c r="G1393" s="66"/>
      <c r="H1393" s="66"/>
      <c r="I1393" s="45"/>
      <c r="J1393" s="119"/>
    </row>
    <row r="1394" spans="1:10">
      <c r="A1394" s="45"/>
      <c r="B1394" s="45"/>
      <c r="C1394" s="45"/>
      <c r="D1394" s="45"/>
      <c r="E1394" s="45"/>
      <c r="F1394" s="45"/>
      <c r="G1394" s="66"/>
      <c r="H1394" s="66"/>
      <c r="I1394" s="45"/>
      <c r="J1394" s="119"/>
    </row>
    <row r="1395" spans="1:10">
      <c r="A1395" s="45"/>
      <c r="B1395" s="45"/>
      <c r="C1395" s="45"/>
      <c r="D1395" s="45"/>
      <c r="E1395" s="45"/>
      <c r="F1395" s="45"/>
      <c r="G1395" s="66"/>
      <c r="H1395" s="66"/>
      <c r="I1395" s="45"/>
      <c r="J1395" s="119"/>
    </row>
    <row r="1396" spans="1:10">
      <c r="A1396" s="45"/>
      <c r="B1396" s="45"/>
      <c r="C1396" s="45"/>
      <c r="D1396" s="45"/>
      <c r="E1396" s="45"/>
      <c r="F1396" s="45"/>
      <c r="G1396" s="66"/>
      <c r="H1396" s="66"/>
      <c r="I1396" s="45"/>
      <c r="J1396" s="119"/>
    </row>
    <row r="1397" spans="1:10">
      <c r="A1397" s="45"/>
      <c r="B1397" s="45"/>
      <c r="C1397" s="45"/>
      <c r="D1397" s="45"/>
      <c r="E1397" s="45"/>
      <c r="F1397" s="45"/>
      <c r="G1397" s="66"/>
      <c r="H1397" s="66"/>
      <c r="I1397" s="45"/>
      <c r="J1397" s="119"/>
    </row>
    <row r="1398" spans="1:10">
      <c r="A1398" s="45"/>
      <c r="B1398" s="45"/>
      <c r="C1398" s="45"/>
      <c r="D1398" s="45"/>
      <c r="E1398" s="45"/>
      <c r="F1398" s="45"/>
      <c r="G1398" s="66"/>
      <c r="H1398" s="66"/>
      <c r="I1398" s="45"/>
      <c r="J1398" s="119"/>
    </row>
    <row r="1399" spans="1:10">
      <c r="A1399" s="45"/>
      <c r="B1399" s="45"/>
      <c r="C1399" s="45"/>
      <c r="D1399" s="45"/>
      <c r="E1399" s="45"/>
      <c r="F1399" s="45"/>
      <c r="G1399" s="66"/>
      <c r="H1399" s="66"/>
      <c r="I1399" s="45"/>
      <c r="J1399" s="119"/>
    </row>
    <row r="1400" spans="1:10">
      <c r="A1400" s="45"/>
      <c r="B1400" s="45"/>
      <c r="C1400" s="45"/>
      <c r="D1400" s="45"/>
      <c r="E1400" s="45"/>
      <c r="F1400" s="45"/>
      <c r="G1400" s="66"/>
      <c r="H1400" s="66"/>
      <c r="I1400" s="45"/>
      <c r="J1400" s="119"/>
    </row>
    <row r="1401" spans="1:10">
      <c r="A1401" s="45"/>
      <c r="B1401" s="45"/>
      <c r="C1401" s="45"/>
      <c r="D1401" s="45"/>
      <c r="E1401" s="45"/>
      <c r="F1401" s="45"/>
      <c r="G1401" s="66"/>
      <c r="H1401" s="66"/>
      <c r="I1401" s="45"/>
      <c r="J1401" s="119"/>
    </row>
    <row r="1402" spans="1:10">
      <c r="A1402" s="45"/>
      <c r="B1402" s="45"/>
      <c r="C1402" s="45"/>
      <c r="D1402" s="45"/>
      <c r="E1402" s="45"/>
      <c r="F1402" s="45"/>
      <c r="G1402" s="66"/>
      <c r="H1402" s="66"/>
      <c r="I1402" s="45"/>
      <c r="J1402" s="119"/>
    </row>
    <row r="1403" spans="1:10">
      <c r="A1403" s="45"/>
      <c r="B1403" s="45"/>
      <c r="C1403" s="45"/>
      <c r="D1403" s="45"/>
      <c r="E1403" s="45"/>
      <c r="F1403" s="45"/>
      <c r="G1403" s="66"/>
      <c r="H1403" s="66"/>
      <c r="I1403" s="45"/>
      <c r="J1403" s="119"/>
    </row>
    <row r="1404" spans="1:10">
      <c r="A1404" s="45"/>
      <c r="B1404" s="45"/>
      <c r="C1404" s="45"/>
      <c r="D1404" s="45"/>
      <c r="E1404" s="45"/>
      <c r="F1404" s="45"/>
      <c r="G1404" s="66"/>
      <c r="H1404" s="66"/>
      <c r="I1404" s="45"/>
      <c r="J1404" s="119"/>
    </row>
    <row r="1405" spans="1:10">
      <c r="A1405" s="45"/>
      <c r="B1405" s="45"/>
      <c r="C1405" s="45"/>
      <c r="D1405" s="45"/>
      <c r="E1405" s="45"/>
      <c r="F1405" s="45"/>
      <c r="G1405" s="66"/>
      <c r="H1405" s="66"/>
      <c r="I1405" s="45"/>
      <c r="J1405" s="119"/>
    </row>
    <row r="1406" spans="1:10">
      <c r="A1406" s="45"/>
      <c r="B1406" s="45"/>
      <c r="C1406" s="45"/>
      <c r="D1406" s="45"/>
      <c r="E1406" s="45"/>
      <c r="F1406" s="45"/>
      <c r="G1406" s="66"/>
      <c r="H1406" s="66"/>
      <c r="I1406" s="45"/>
      <c r="J1406" s="119"/>
    </row>
    <row r="1407" spans="1:10">
      <c r="A1407" s="45"/>
      <c r="B1407" s="45"/>
      <c r="C1407" s="45"/>
      <c r="D1407" s="45"/>
      <c r="E1407" s="45"/>
      <c r="F1407" s="45"/>
      <c r="G1407" s="66"/>
      <c r="H1407" s="66"/>
      <c r="I1407" s="45"/>
      <c r="J1407" s="119"/>
    </row>
    <row r="1408" spans="1:10">
      <c r="A1408" s="45"/>
      <c r="B1408" s="45"/>
      <c r="C1408" s="45"/>
      <c r="D1408" s="45"/>
      <c r="E1408" s="45"/>
      <c r="F1408" s="45"/>
      <c r="G1408" s="66"/>
      <c r="H1408" s="66"/>
      <c r="I1408" s="45"/>
      <c r="J1408" s="119"/>
    </row>
    <row r="1409" spans="1:10">
      <c r="A1409" s="45"/>
      <c r="B1409" s="45"/>
      <c r="C1409" s="45"/>
      <c r="D1409" s="45"/>
      <c r="E1409" s="45"/>
      <c r="F1409" s="45"/>
      <c r="G1409" s="66"/>
      <c r="H1409" s="66"/>
      <c r="I1409" s="45"/>
      <c r="J1409" s="119"/>
    </row>
    <row r="1410" spans="1:10">
      <c r="A1410" s="45"/>
      <c r="B1410" s="45"/>
      <c r="C1410" s="45"/>
      <c r="D1410" s="45"/>
      <c r="E1410" s="45"/>
      <c r="F1410" s="45"/>
      <c r="G1410" s="66"/>
      <c r="H1410" s="66"/>
      <c r="I1410" s="45"/>
      <c r="J1410" s="119"/>
    </row>
    <row r="1411" spans="1:10">
      <c r="A1411" s="45"/>
      <c r="B1411" s="45"/>
      <c r="C1411" s="45"/>
      <c r="D1411" s="45"/>
      <c r="E1411" s="45"/>
      <c r="F1411" s="45"/>
      <c r="G1411" s="66"/>
      <c r="H1411" s="66"/>
      <c r="I1411" s="45"/>
      <c r="J1411" s="119"/>
    </row>
    <row r="1412" spans="1:10">
      <c r="A1412" s="45"/>
      <c r="B1412" s="45"/>
      <c r="C1412" s="45"/>
      <c r="D1412" s="45"/>
      <c r="E1412" s="45"/>
      <c r="F1412" s="45"/>
      <c r="G1412" s="66"/>
      <c r="H1412" s="66"/>
      <c r="I1412" s="45"/>
      <c r="J1412" s="119"/>
    </row>
    <row r="1413" spans="1:10">
      <c r="A1413" s="45"/>
      <c r="B1413" s="45"/>
      <c r="C1413" s="45"/>
      <c r="D1413" s="45"/>
      <c r="E1413" s="45"/>
      <c r="F1413" s="45"/>
      <c r="G1413" s="66"/>
      <c r="H1413" s="66"/>
      <c r="I1413" s="45"/>
      <c r="J1413" s="119"/>
    </row>
    <row r="1414" spans="1:10">
      <c r="A1414" s="45"/>
      <c r="B1414" s="45"/>
      <c r="C1414" s="45"/>
      <c r="D1414" s="45"/>
      <c r="E1414" s="45"/>
      <c r="F1414" s="45"/>
      <c r="G1414" s="66"/>
      <c r="H1414" s="66"/>
      <c r="I1414" s="45"/>
      <c r="J1414" s="119"/>
    </row>
    <row r="1415" spans="1:10">
      <c r="A1415" s="45"/>
      <c r="B1415" s="45"/>
      <c r="C1415" s="45"/>
      <c r="D1415" s="45"/>
      <c r="E1415" s="45"/>
      <c r="F1415" s="45"/>
      <c r="G1415" s="66"/>
      <c r="H1415" s="66"/>
      <c r="I1415" s="45"/>
      <c r="J1415" s="119"/>
    </row>
    <row r="1416" spans="1:10">
      <c r="A1416" s="45"/>
      <c r="B1416" s="45"/>
      <c r="C1416" s="45"/>
      <c r="D1416" s="45"/>
      <c r="E1416" s="45"/>
      <c r="F1416" s="45"/>
      <c r="G1416" s="66"/>
      <c r="H1416" s="66"/>
      <c r="I1416" s="45"/>
      <c r="J1416" s="119"/>
    </row>
    <row r="1417" spans="1:10">
      <c r="A1417" s="45"/>
      <c r="B1417" s="45"/>
      <c r="C1417" s="45"/>
      <c r="D1417" s="45"/>
      <c r="E1417" s="45"/>
      <c r="F1417" s="45"/>
      <c r="G1417" s="66"/>
      <c r="H1417" s="66"/>
      <c r="I1417" s="45"/>
      <c r="J1417" s="119"/>
    </row>
    <row r="1418" spans="1:10">
      <c r="A1418" s="45"/>
      <c r="B1418" s="45"/>
      <c r="C1418" s="45"/>
      <c r="D1418" s="45"/>
      <c r="E1418" s="45"/>
      <c r="F1418" s="45"/>
      <c r="G1418" s="66"/>
      <c r="H1418" s="66"/>
      <c r="I1418" s="45"/>
      <c r="J1418" s="119"/>
    </row>
    <row r="1419" spans="1:10">
      <c r="A1419" s="45"/>
      <c r="B1419" s="45"/>
      <c r="C1419" s="45"/>
      <c r="D1419" s="45"/>
      <c r="E1419" s="45"/>
      <c r="F1419" s="45"/>
      <c r="G1419" s="66"/>
      <c r="H1419" s="66"/>
      <c r="I1419" s="45"/>
      <c r="J1419" s="119"/>
    </row>
    <row r="1420" spans="1:10">
      <c r="A1420" s="45"/>
      <c r="B1420" s="45"/>
      <c r="C1420" s="45"/>
      <c r="D1420" s="45"/>
      <c r="E1420" s="45"/>
      <c r="F1420" s="45"/>
      <c r="G1420" s="66"/>
      <c r="H1420" s="66"/>
      <c r="I1420" s="45"/>
      <c r="J1420" s="119"/>
    </row>
    <row r="1421" spans="1:10">
      <c r="A1421" s="45"/>
      <c r="B1421" s="45"/>
      <c r="C1421" s="45"/>
      <c r="D1421" s="45"/>
      <c r="E1421" s="45"/>
      <c r="F1421" s="45"/>
      <c r="G1421" s="66"/>
      <c r="H1421" s="66"/>
      <c r="I1421" s="45"/>
      <c r="J1421" s="119"/>
    </row>
    <row r="1422" spans="1:10">
      <c r="A1422" s="45"/>
      <c r="B1422" s="45"/>
      <c r="C1422" s="45"/>
      <c r="D1422" s="45"/>
      <c r="E1422" s="45"/>
      <c r="F1422" s="45"/>
      <c r="G1422" s="66"/>
      <c r="H1422" s="66"/>
      <c r="I1422" s="45"/>
      <c r="J1422" s="119"/>
    </row>
    <row r="1423" spans="1:10">
      <c r="A1423" s="45"/>
      <c r="B1423" s="45"/>
      <c r="C1423" s="45"/>
      <c r="D1423" s="45"/>
      <c r="E1423" s="45"/>
      <c r="F1423" s="45"/>
      <c r="G1423" s="66"/>
      <c r="H1423" s="66"/>
      <c r="I1423" s="45"/>
      <c r="J1423" s="119"/>
    </row>
    <row r="1424" spans="1:10">
      <c r="A1424" s="45"/>
      <c r="B1424" s="45"/>
      <c r="C1424" s="45"/>
      <c r="D1424" s="45"/>
      <c r="E1424" s="45"/>
      <c r="F1424" s="45"/>
      <c r="G1424" s="66"/>
      <c r="H1424" s="66"/>
      <c r="I1424" s="45"/>
      <c r="J1424" s="119"/>
    </row>
    <row r="1425" spans="1:10">
      <c r="A1425" s="45"/>
      <c r="B1425" s="45"/>
      <c r="C1425" s="45"/>
      <c r="D1425" s="45"/>
      <c r="E1425" s="45"/>
      <c r="F1425" s="45"/>
      <c r="G1425" s="66"/>
      <c r="H1425" s="66"/>
      <c r="I1425" s="45"/>
      <c r="J1425" s="119"/>
    </row>
    <row r="1426" spans="1:10">
      <c r="A1426" s="45"/>
      <c r="B1426" s="45"/>
      <c r="C1426" s="45"/>
      <c r="D1426" s="45"/>
      <c r="E1426" s="45"/>
      <c r="F1426" s="45"/>
      <c r="G1426" s="66"/>
      <c r="H1426" s="66"/>
      <c r="I1426" s="45"/>
      <c r="J1426" s="119"/>
    </row>
    <row r="1427" spans="1:10">
      <c r="A1427" s="45"/>
      <c r="B1427" s="45"/>
      <c r="C1427" s="45"/>
      <c r="D1427" s="45"/>
      <c r="E1427" s="45"/>
      <c r="F1427" s="45"/>
      <c r="G1427" s="66"/>
      <c r="H1427" s="66"/>
      <c r="I1427" s="45"/>
      <c r="J1427" s="119"/>
    </row>
    <row r="1428" spans="1:10">
      <c r="A1428" s="45"/>
      <c r="B1428" s="45"/>
      <c r="C1428" s="45"/>
      <c r="D1428" s="45"/>
      <c r="E1428" s="45"/>
      <c r="F1428" s="45"/>
      <c r="G1428" s="66"/>
      <c r="H1428" s="66"/>
      <c r="I1428" s="45"/>
      <c r="J1428" s="119"/>
    </row>
    <row r="1429" spans="1:10">
      <c r="A1429" s="45"/>
      <c r="B1429" s="45"/>
      <c r="C1429" s="45"/>
      <c r="D1429" s="45"/>
      <c r="E1429" s="45"/>
      <c r="F1429" s="45"/>
      <c r="G1429" s="66"/>
      <c r="H1429" s="66"/>
      <c r="I1429" s="45"/>
      <c r="J1429" s="119"/>
    </row>
    <row r="1430" spans="1:10">
      <c r="A1430" s="45"/>
      <c r="B1430" s="45"/>
      <c r="C1430" s="45"/>
      <c r="D1430" s="45"/>
      <c r="E1430" s="45"/>
      <c r="F1430" s="45"/>
      <c r="G1430" s="66"/>
      <c r="H1430" s="66"/>
      <c r="I1430" s="45"/>
      <c r="J1430" s="119"/>
    </row>
    <row r="1431" spans="1:10">
      <c r="A1431" s="45"/>
      <c r="B1431" s="45"/>
      <c r="C1431" s="45"/>
      <c r="D1431" s="45"/>
      <c r="E1431" s="45"/>
      <c r="F1431" s="45"/>
      <c r="G1431" s="66"/>
      <c r="H1431" s="66"/>
      <c r="I1431" s="45"/>
      <c r="J1431" s="119"/>
    </row>
    <row r="1432" spans="1:10">
      <c r="A1432" s="45"/>
      <c r="B1432" s="45"/>
      <c r="C1432" s="45"/>
      <c r="D1432" s="45"/>
      <c r="E1432" s="45"/>
      <c r="F1432" s="45"/>
      <c r="G1432" s="66"/>
      <c r="H1432" s="66"/>
      <c r="I1432" s="45"/>
      <c r="J1432" s="119"/>
    </row>
    <row r="1433" spans="1:10">
      <c r="A1433" s="45"/>
      <c r="B1433" s="45"/>
      <c r="C1433" s="45"/>
      <c r="D1433" s="45"/>
      <c r="E1433" s="45"/>
      <c r="F1433" s="45"/>
      <c r="G1433" s="66"/>
      <c r="H1433" s="66"/>
      <c r="I1433" s="45"/>
      <c r="J1433" s="119"/>
    </row>
    <row r="1434" spans="1:10">
      <c r="A1434" s="45"/>
      <c r="B1434" s="45"/>
      <c r="C1434" s="45"/>
      <c r="D1434" s="45"/>
      <c r="E1434" s="45"/>
      <c r="F1434" s="45"/>
      <c r="G1434" s="66"/>
      <c r="H1434" s="66"/>
      <c r="I1434" s="45"/>
      <c r="J1434" s="119"/>
    </row>
    <row r="1435" spans="1:10">
      <c r="A1435" s="45"/>
      <c r="B1435" s="45"/>
      <c r="C1435" s="45"/>
      <c r="D1435" s="45"/>
      <c r="E1435" s="45"/>
      <c r="F1435" s="45"/>
      <c r="G1435" s="66"/>
      <c r="H1435" s="66"/>
      <c r="I1435" s="45"/>
      <c r="J1435" s="119"/>
    </row>
    <row r="1436" spans="1:10">
      <c r="A1436" s="45"/>
      <c r="B1436" s="45"/>
      <c r="C1436" s="45"/>
      <c r="D1436" s="45"/>
      <c r="E1436" s="45"/>
      <c r="F1436" s="45"/>
      <c r="G1436" s="66"/>
      <c r="H1436" s="66"/>
      <c r="I1436" s="45"/>
      <c r="J1436" s="119"/>
    </row>
    <row r="1437" spans="1:10">
      <c r="A1437" s="45"/>
      <c r="B1437" s="45"/>
      <c r="C1437" s="45"/>
      <c r="D1437" s="45"/>
      <c r="E1437" s="45"/>
      <c r="F1437" s="45"/>
      <c r="G1437" s="66"/>
      <c r="H1437" s="66"/>
      <c r="I1437" s="45"/>
      <c r="J1437" s="119"/>
    </row>
    <row r="1438" spans="1:10">
      <c r="A1438" s="45"/>
      <c r="B1438" s="45"/>
      <c r="C1438" s="45"/>
      <c r="D1438" s="45"/>
      <c r="E1438" s="45"/>
      <c r="F1438" s="45"/>
      <c r="G1438" s="66"/>
      <c r="H1438" s="66"/>
      <c r="I1438" s="45"/>
      <c r="J1438" s="119"/>
    </row>
    <row r="1439" spans="1:10">
      <c r="A1439" s="45"/>
      <c r="B1439" s="45"/>
      <c r="C1439" s="45"/>
      <c r="D1439" s="45"/>
      <c r="E1439" s="45"/>
      <c r="F1439" s="45"/>
      <c r="G1439" s="66"/>
      <c r="H1439" s="66"/>
      <c r="I1439" s="45"/>
      <c r="J1439" s="119"/>
    </row>
    <row r="1440" spans="1:10">
      <c r="A1440" s="45"/>
      <c r="B1440" s="45"/>
      <c r="C1440" s="45"/>
      <c r="D1440" s="45"/>
      <c r="E1440" s="45"/>
      <c r="F1440" s="45"/>
      <c r="G1440" s="66"/>
      <c r="H1440" s="66"/>
      <c r="I1440" s="45"/>
      <c r="J1440" s="119"/>
    </row>
    <row r="1441" spans="1:10">
      <c r="A1441" s="45"/>
      <c r="B1441" s="45"/>
      <c r="C1441" s="45"/>
      <c r="D1441" s="45"/>
      <c r="E1441" s="45"/>
      <c r="F1441" s="45"/>
      <c r="G1441" s="66"/>
      <c r="H1441" s="66"/>
      <c r="I1441" s="45"/>
      <c r="J1441" s="119"/>
    </row>
    <row r="1442" spans="1:10">
      <c r="A1442" s="45"/>
      <c r="B1442" s="45"/>
      <c r="C1442" s="45"/>
      <c r="D1442" s="45"/>
      <c r="E1442" s="45"/>
      <c r="F1442" s="45"/>
      <c r="G1442" s="66"/>
      <c r="H1442" s="66"/>
      <c r="I1442" s="45"/>
      <c r="J1442" s="119"/>
    </row>
    <row r="1443" spans="1:10">
      <c r="A1443" s="45"/>
      <c r="B1443" s="45"/>
      <c r="C1443" s="45"/>
      <c r="D1443" s="45"/>
      <c r="E1443" s="45"/>
      <c r="F1443" s="45"/>
      <c r="G1443" s="66"/>
      <c r="H1443" s="66"/>
      <c r="I1443" s="45"/>
      <c r="J1443" s="119"/>
    </row>
    <row r="1444" spans="1:10">
      <c r="A1444" s="45"/>
      <c r="B1444" s="45"/>
      <c r="C1444" s="45"/>
      <c r="D1444" s="45"/>
      <c r="E1444" s="45"/>
      <c r="F1444" s="45"/>
      <c r="G1444" s="66"/>
      <c r="H1444" s="66"/>
      <c r="I1444" s="45"/>
      <c r="J1444" s="119"/>
    </row>
    <row r="1445" spans="1:10">
      <c r="A1445" s="45"/>
      <c r="B1445" s="45"/>
      <c r="C1445" s="45"/>
      <c r="D1445" s="45"/>
      <c r="E1445" s="45"/>
      <c r="F1445" s="45"/>
      <c r="G1445" s="66"/>
      <c r="H1445" s="66"/>
      <c r="I1445" s="45"/>
      <c r="J1445" s="119"/>
    </row>
    <row r="1446" spans="1:10">
      <c r="A1446" s="45"/>
      <c r="B1446" s="45"/>
      <c r="C1446" s="45"/>
      <c r="D1446" s="45"/>
      <c r="E1446" s="45"/>
      <c r="F1446" s="45"/>
      <c r="G1446" s="66"/>
      <c r="H1446" s="66"/>
      <c r="I1446" s="45"/>
      <c r="J1446" s="119"/>
    </row>
    <row r="1447" spans="1:10">
      <c r="A1447" s="45"/>
      <c r="B1447" s="45"/>
      <c r="C1447" s="45"/>
      <c r="D1447" s="45"/>
      <c r="E1447" s="45"/>
      <c r="F1447" s="45"/>
      <c r="G1447" s="66"/>
      <c r="H1447" s="66"/>
      <c r="I1447" s="45"/>
      <c r="J1447" s="119"/>
    </row>
    <row r="1448" spans="1:10">
      <c r="A1448" s="45"/>
      <c r="B1448" s="45"/>
      <c r="C1448" s="45"/>
      <c r="D1448" s="45"/>
      <c r="E1448" s="45"/>
      <c r="F1448" s="45"/>
      <c r="G1448" s="66"/>
      <c r="H1448" s="66"/>
      <c r="I1448" s="45"/>
      <c r="J1448" s="119"/>
    </row>
    <row r="1449" spans="1:10">
      <c r="A1449" s="45"/>
      <c r="B1449" s="45"/>
      <c r="C1449" s="45"/>
      <c r="D1449" s="45"/>
      <c r="E1449" s="45"/>
      <c r="F1449" s="45"/>
      <c r="G1449" s="66"/>
      <c r="H1449" s="66"/>
      <c r="I1449" s="45"/>
      <c r="J1449" s="119"/>
    </row>
    <row r="1450" spans="1:10">
      <c r="A1450" s="45"/>
      <c r="B1450" s="45"/>
      <c r="C1450" s="45"/>
      <c r="D1450" s="45"/>
      <c r="E1450" s="45"/>
      <c r="F1450" s="45"/>
      <c r="G1450" s="66"/>
      <c r="H1450" s="66"/>
      <c r="I1450" s="45"/>
      <c r="J1450" s="119"/>
    </row>
    <row r="1451" spans="1:10">
      <c r="A1451" s="45"/>
      <c r="B1451" s="45"/>
      <c r="C1451" s="45"/>
      <c r="D1451" s="45"/>
      <c r="E1451" s="45"/>
      <c r="F1451" s="45"/>
      <c r="G1451" s="66"/>
      <c r="H1451" s="66"/>
      <c r="I1451" s="45"/>
      <c r="J1451" s="119"/>
    </row>
    <row r="1452" spans="1:10">
      <c r="A1452" s="45"/>
      <c r="B1452" s="45"/>
      <c r="C1452" s="45"/>
      <c r="D1452" s="45"/>
      <c r="E1452" s="45"/>
      <c r="F1452" s="45"/>
      <c r="G1452" s="66"/>
      <c r="H1452" s="66"/>
      <c r="I1452" s="45"/>
      <c r="J1452" s="119"/>
    </row>
    <row r="1453" spans="1:10">
      <c r="A1453" s="45"/>
      <c r="B1453" s="45"/>
      <c r="C1453" s="45"/>
      <c r="D1453" s="45"/>
      <c r="E1453" s="45"/>
      <c r="F1453" s="45"/>
      <c r="G1453" s="66"/>
      <c r="H1453" s="66"/>
      <c r="I1453" s="45"/>
      <c r="J1453" s="119"/>
    </row>
    <row r="1454" spans="1:10">
      <c r="A1454" s="45"/>
      <c r="B1454" s="45"/>
      <c r="C1454" s="45"/>
      <c r="D1454" s="45"/>
      <c r="E1454" s="45"/>
      <c r="F1454" s="45"/>
      <c r="G1454" s="66"/>
      <c r="H1454" s="66"/>
      <c r="I1454" s="45"/>
      <c r="J1454" s="119"/>
    </row>
    <row r="1455" spans="1:10">
      <c r="A1455" s="45"/>
      <c r="B1455" s="45"/>
      <c r="C1455" s="45"/>
      <c r="D1455" s="45"/>
      <c r="E1455" s="45"/>
      <c r="F1455" s="45"/>
      <c r="G1455" s="66"/>
      <c r="H1455" s="66"/>
      <c r="I1455" s="45"/>
      <c r="J1455" s="119"/>
    </row>
    <row r="1456" spans="1:10">
      <c r="A1456" s="45"/>
      <c r="B1456" s="45"/>
      <c r="C1456" s="45"/>
      <c r="D1456" s="45"/>
      <c r="E1456" s="45"/>
      <c r="F1456" s="45"/>
      <c r="G1456" s="66"/>
      <c r="H1456" s="66"/>
      <c r="I1456" s="45"/>
      <c r="J1456" s="119"/>
    </row>
    <row r="1457" spans="1:10">
      <c r="A1457" s="45"/>
      <c r="B1457" s="45"/>
      <c r="C1457" s="45"/>
      <c r="D1457" s="45"/>
      <c r="E1457" s="45"/>
      <c r="F1457" s="45"/>
      <c r="G1457" s="66"/>
      <c r="H1457" s="66"/>
      <c r="I1457" s="45"/>
      <c r="J1457" s="119"/>
    </row>
    <row r="1458" spans="1:10">
      <c r="A1458" s="45"/>
      <c r="B1458" s="45"/>
      <c r="C1458" s="45"/>
      <c r="D1458" s="45"/>
      <c r="E1458" s="45"/>
      <c r="F1458" s="45"/>
      <c r="G1458" s="66"/>
      <c r="H1458" s="66"/>
      <c r="I1458" s="45"/>
      <c r="J1458" s="119"/>
    </row>
    <row r="1459" spans="1:10">
      <c r="A1459" s="45"/>
      <c r="B1459" s="45"/>
      <c r="C1459" s="45"/>
      <c r="D1459" s="45"/>
      <c r="E1459" s="45"/>
      <c r="F1459" s="45"/>
      <c r="G1459" s="66"/>
      <c r="H1459" s="66"/>
      <c r="I1459" s="45"/>
      <c r="J1459" s="119"/>
    </row>
    <row r="1460" spans="1:10">
      <c r="A1460" s="45"/>
      <c r="B1460" s="45"/>
      <c r="C1460" s="45"/>
      <c r="D1460" s="45"/>
      <c r="E1460" s="45"/>
      <c r="F1460" s="45"/>
      <c r="G1460" s="66"/>
      <c r="H1460" s="66"/>
      <c r="I1460" s="45"/>
      <c r="J1460" s="119"/>
    </row>
    <row r="1461" spans="1:10">
      <c r="A1461" s="45"/>
      <c r="B1461" s="45"/>
      <c r="C1461" s="45"/>
      <c r="D1461" s="45"/>
      <c r="E1461" s="45"/>
      <c r="F1461" s="45"/>
      <c r="G1461" s="66"/>
      <c r="H1461" s="66"/>
      <c r="I1461" s="45"/>
      <c r="J1461" s="119"/>
    </row>
    <row r="1462" spans="1:10">
      <c r="A1462" s="45"/>
      <c r="B1462" s="45"/>
      <c r="C1462" s="45"/>
      <c r="D1462" s="45"/>
      <c r="E1462" s="45"/>
      <c r="F1462" s="45"/>
      <c r="G1462" s="66"/>
      <c r="H1462" s="66"/>
      <c r="I1462" s="45"/>
      <c r="J1462" s="119"/>
    </row>
    <row r="1463" spans="1:10">
      <c r="A1463" s="45"/>
      <c r="B1463" s="45"/>
      <c r="C1463" s="45"/>
      <c r="D1463" s="45"/>
      <c r="E1463" s="45"/>
      <c r="F1463" s="45"/>
      <c r="G1463" s="66"/>
      <c r="H1463" s="66"/>
      <c r="I1463" s="45"/>
      <c r="J1463" s="119"/>
    </row>
    <row r="1464" spans="1:10">
      <c r="A1464" s="45"/>
      <c r="B1464" s="45"/>
      <c r="C1464" s="45"/>
      <c r="D1464" s="45"/>
      <c r="E1464" s="45"/>
      <c r="F1464" s="45"/>
      <c r="G1464" s="66"/>
      <c r="H1464" s="66"/>
      <c r="I1464" s="45"/>
      <c r="J1464" s="119"/>
    </row>
    <row r="1465" spans="1:10">
      <c r="A1465" s="45"/>
      <c r="B1465" s="45"/>
      <c r="C1465" s="45"/>
      <c r="D1465" s="45"/>
      <c r="E1465" s="45"/>
      <c r="F1465" s="45"/>
      <c r="G1465" s="66"/>
      <c r="H1465" s="66"/>
      <c r="I1465" s="45"/>
      <c r="J1465" s="119"/>
    </row>
    <row r="1466" spans="1:10">
      <c r="A1466" s="45"/>
      <c r="B1466" s="45"/>
      <c r="C1466" s="45"/>
      <c r="D1466" s="45"/>
      <c r="E1466" s="45"/>
      <c r="F1466" s="45"/>
      <c r="G1466" s="66"/>
      <c r="H1466" s="66"/>
      <c r="I1466" s="45"/>
      <c r="J1466" s="119"/>
    </row>
    <row r="1467" spans="1:10">
      <c r="A1467" s="45"/>
      <c r="B1467" s="45"/>
      <c r="C1467" s="45"/>
      <c r="D1467" s="45"/>
      <c r="E1467" s="45"/>
      <c r="F1467" s="45"/>
      <c r="G1467" s="66"/>
      <c r="H1467" s="66"/>
      <c r="I1467" s="45"/>
      <c r="J1467" s="119"/>
    </row>
    <row r="1468" spans="1:10">
      <c r="A1468" s="45"/>
      <c r="B1468" s="45"/>
      <c r="C1468" s="45"/>
      <c r="D1468" s="45"/>
      <c r="E1468" s="45"/>
      <c r="F1468" s="45"/>
      <c r="G1468" s="66"/>
      <c r="H1468" s="66"/>
      <c r="I1468" s="45"/>
      <c r="J1468" s="119"/>
    </row>
    <row r="1469" spans="1:10">
      <c r="A1469" s="45"/>
      <c r="B1469" s="45"/>
      <c r="C1469" s="45"/>
      <c r="D1469" s="45"/>
      <c r="E1469" s="45"/>
      <c r="F1469" s="45"/>
      <c r="G1469" s="66"/>
      <c r="H1469" s="66"/>
      <c r="I1469" s="45"/>
      <c r="J1469" s="119"/>
    </row>
    <row r="1470" spans="1:10">
      <c r="A1470" s="45"/>
      <c r="B1470" s="45"/>
      <c r="C1470" s="45"/>
      <c r="D1470" s="45"/>
      <c r="E1470" s="45"/>
      <c r="F1470" s="45"/>
      <c r="G1470" s="66"/>
      <c r="H1470" s="66"/>
      <c r="I1470" s="45"/>
      <c r="J1470" s="119"/>
    </row>
    <row r="1471" spans="1:10">
      <c r="A1471" s="45"/>
      <c r="B1471" s="45"/>
      <c r="C1471" s="45"/>
      <c r="D1471" s="45"/>
      <c r="E1471" s="45"/>
      <c r="F1471" s="45"/>
      <c r="G1471" s="66"/>
      <c r="H1471" s="66"/>
      <c r="I1471" s="45"/>
      <c r="J1471" s="119"/>
    </row>
    <row r="1472" spans="1:10">
      <c r="A1472" s="45"/>
      <c r="B1472" s="45"/>
      <c r="C1472" s="45"/>
      <c r="D1472" s="45"/>
      <c r="E1472" s="45"/>
      <c r="F1472" s="45"/>
      <c r="G1472" s="66"/>
      <c r="H1472" s="66"/>
      <c r="I1472" s="45"/>
      <c r="J1472" s="119"/>
    </row>
    <row r="1473" spans="1:10">
      <c r="A1473" s="45"/>
      <c r="B1473" s="45"/>
      <c r="C1473" s="45"/>
      <c r="D1473" s="45"/>
      <c r="E1473" s="45"/>
      <c r="F1473" s="45"/>
      <c r="G1473" s="66"/>
      <c r="H1473" s="66"/>
      <c r="I1473" s="45"/>
      <c r="J1473" s="119"/>
    </row>
    <row r="1474" spans="1:10">
      <c r="A1474" s="45"/>
      <c r="B1474" s="45"/>
      <c r="C1474" s="45"/>
      <c r="D1474" s="45"/>
      <c r="E1474" s="45"/>
      <c r="F1474" s="45"/>
      <c r="G1474" s="66"/>
      <c r="H1474" s="66"/>
      <c r="I1474" s="45"/>
      <c r="J1474" s="119"/>
    </row>
    <row r="1475" spans="1:10">
      <c r="A1475" s="45"/>
      <c r="B1475" s="45"/>
      <c r="C1475" s="45"/>
      <c r="D1475" s="45"/>
      <c r="E1475" s="45"/>
      <c r="F1475" s="45"/>
      <c r="G1475" s="66"/>
      <c r="H1475" s="66"/>
      <c r="I1475" s="45"/>
      <c r="J1475" s="119"/>
    </row>
    <row r="1476" spans="1:10">
      <c r="A1476" s="45"/>
      <c r="B1476" s="45"/>
      <c r="C1476" s="45"/>
      <c r="D1476" s="45"/>
      <c r="E1476" s="45"/>
      <c r="F1476" s="45"/>
      <c r="G1476" s="66"/>
      <c r="H1476" s="66"/>
      <c r="I1476" s="45"/>
      <c r="J1476" s="119"/>
    </row>
    <row r="1477" spans="1:10">
      <c r="A1477" s="45"/>
      <c r="B1477" s="45"/>
      <c r="C1477" s="45"/>
      <c r="D1477" s="45"/>
      <c r="E1477" s="45"/>
      <c r="F1477" s="45"/>
      <c r="G1477" s="66"/>
      <c r="H1477" s="66"/>
      <c r="I1477" s="45"/>
      <c r="J1477" s="119"/>
    </row>
    <row r="1478" spans="1:10">
      <c r="A1478" s="45"/>
      <c r="B1478" s="45"/>
      <c r="C1478" s="45"/>
      <c r="D1478" s="45"/>
      <c r="E1478" s="45"/>
      <c r="F1478" s="45"/>
      <c r="G1478" s="66"/>
      <c r="H1478" s="66"/>
      <c r="I1478" s="45"/>
      <c r="J1478" s="119"/>
    </row>
    <row r="1479" spans="1:10">
      <c r="A1479" s="45"/>
      <c r="B1479" s="45"/>
      <c r="C1479" s="45"/>
      <c r="D1479" s="45"/>
      <c r="E1479" s="45"/>
      <c r="F1479" s="45"/>
      <c r="G1479" s="66"/>
      <c r="H1479" s="66"/>
      <c r="I1479" s="45"/>
      <c r="J1479" s="119"/>
    </row>
    <row r="1480" spans="1:10">
      <c r="A1480" s="45"/>
      <c r="B1480" s="45"/>
      <c r="C1480" s="45"/>
      <c r="D1480" s="45"/>
      <c r="E1480" s="45"/>
      <c r="F1480" s="45"/>
      <c r="G1480" s="66"/>
      <c r="H1480" s="66"/>
      <c r="I1480" s="45"/>
      <c r="J1480" s="119"/>
    </row>
    <row r="1481" spans="1:10">
      <c r="A1481" s="45"/>
      <c r="B1481" s="45"/>
      <c r="C1481" s="45"/>
      <c r="D1481" s="45"/>
      <c r="E1481" s="45"/>
      <c r="F1481" s="45"/>
      <c r="G1481" s="66"/>
      <c r="H1481" s="66"/>
      <c r="I1481" s="45"/>
      <c r="J1481" s="119"/>
    </row>
    <row r="1482" spans="1:10">
      <c r="A1482" s="45"/>
      <c r="B1482" s="45"/>
      <c r="C1482" s="45"/>
      <c r="D1482" s="45"/>
      <c r="E1482" s="45"/>
      <c r="F1482" s="45"/>
      <c r="G1482" s="66"/>
      <c r="H1482" s="66"/>
      <c r="I1482" s="45"/>
      <c r="J1482" s="119"/>
    </row>
    <row r="1483" spans="1:10">
      <c r="A1483" s="45"/>
      <c r="B1483" s="45"/>
      <c r="C1483" s="45"/>
      <c r="D1483" s="45"/>
      <c r="E1483" s="45"/>
      <c r="F1483" s="45"/>
      <c r="G1483" s="66"/>
      <c r="H1483" s="66"/>
      <c r="I1483" s="45"/>
      <c r="J1483" s="119"/>
    </row>
    <row r="1484" spans="1:10">
      <c r="A1484" s="45"/>
      <c r="B1484" s="45"/>
      <c r="C1484" s="45"/>
      <c r="D1484" s="45"/>
      <c r="E1484" s="45"/>
      <c r="F1484" s="45"/>
      <c r="G1484" s="66"/>
      <c r="H1484" s="66"/>
      <c r="I1484" s="45"/>
      <c r="J1484" s="119"/>
    </row>
    <row r="1485" spans="1:10">
      <c r="A1485" s="45"/>
      <c r="B1485" s="45"/>
      <c r="C1485" s="45"/>
      <c r="D1485" s="45"/>
      <c r="E1485" s="45"/>
      <c r="F1485" s="45"/>
      <c r="G1485" s="66"/>
      <c r="H1485" s="66"/>
      <c r="I1485" s="45"/>
      <c r="J1485" s="119"/>
    </row>
    <row r="1486" spans="1:10">
      <c r="A1486" s="45"/>
      <c r="B1486" s="45"/>
      <c r="C1486" s="45"/>
      <c r="D1486" s="45"/>
      <c r="E1486" s="45"/>
      <c r="F1486" s="45"/>
      <c r="G1486" s="66"/>
      <c r="H1486" s="66"/>
      <c r="I1486" s="45"/>
      <c r="J1486" s="119"/>
    </row>
    <row r="1487" spans="1:10">
      <c r="A1487" s="45"/>
      <c r="B1487" s="45"/>
      <c r="C1487" s="45"/>
      <c r="D1487" s="45"/>
      <c r="E1487" s="45"/>
      <c r="F1487" s="45"/>
      <c r="G1487" s="66"/>
      <c r="H1487" s="66"/>
      <c r="I1487" s="45"/>
      <c r="J1487" s="119"/>
    </row>
    <row r="1488" spans="1:10">
      <c r="A1488" s="45"/>
      <c r="B1488" s="45"/>
      <c r="C1488" s="45"/>
      <c r="D1488" s="45"/>
      <c r="E1488" s="45"/>
      <c r="F1488" s="45"/>
      <c r="G1488" s="66"/>
      <c r="H1488" s="66"/>
      <c r="I1488" s="45"/>
      <c r="J1488" s="119"/>
    </row>
    <row r="1489" spans="1:10">
      <c r="A1489" s="45"/>
      <c r="B1489" s="45"/>
      <c r="C1489" s="45"/>
      <c r="D1489" s="45"/>
      <c r="E1489" s="45"/>
      <c r="F1489" s="45"/>
      <c r="G1489" s="66"/>
      <c r="H1489" s="66"/>
      <c r="I1489" s="45"/>
      <c r="J1489" s="119"/>
    </row>
    <row r="1490" spans="1:10">
      <c r="A1490" s="45"/>
      <c r="B1490" s="45"/>
      <c r="C1490" s="45"/>
      <c r="D1490" s="45"/>
      <c r="E1490" s="45"/>
      <c r="F1490" s="45"/>
      <c r="G1490" s="66"/>
      <c r="H1490" s="66"/>
      <c r="I1490" s="45"/>
      <c r="J1490" s="119"/>
    </row>
    <row r="1491" spans="1:10">
      <c r="A1491" s="45"/>
      <c r="B1491" s="45"/>
      <c r="C1491" s="45"/>
      <c r="D1491" s="45"/>
      <c r="E1491" s="45"/>
      <c r="F1491" s="45"/>
      <c r="G1491" s="66"/>
      <c r="H1491" s="66"/>
      <c r="I1491" s="45"/>
      <c r="J1491" s="119"/>
    </row>
    <row r="1492" spans="1:10">
      <c r="A1492" s="45"/>
      <c r="B1492" s="45"/>
      <c r="C1492" s="45"/>
      <c r="D1492" s="45"/>
      <c r="E1492" s="45"/>
      <c r="F1492" s="45"/>
      <c r="G1492" s="66"/>
      <c r="H1492" s="66"/>
      <c r="I1492" s="45"/>
      <c r="J1492" s="119"/>
    </row>
    <row r="1493" spans="1:10">
      <c r="A1493" s="45"/>
      <c r="B1493" s="45"/>
      <c r="C1493" s="45"/>
      <c r="D1493" s="45"/>
      <c r="E1493" s="45"/>
      <c r="F1493" s="45"/>
      <c r="G1493" s="66"/>
      <c r="H1493" s="66"/>
      <c r="I1493" s="45"/>
      <c r="J1493" s="119"/>
    </row>
    <row r="1494" spans="1:10">
      <c r="A1494" s="45"/>
      <c r="B1494" s="45"/>
      <c r="C1494" s="45"/>
      <c r="D1494" s="45"/>
      <c r="E1494" s="45"/>
      <c r="F1494" s="45"/>
      <c r="G1494" s="66"/>
      <c r="H1494" s="66"/>
      <c r="I1494" s="45"/>
      <c r="J1494" s="119"/>
    </row>
    <row r="1495" spans="1:10">
      <c r="A1495" s="45"/>
      <c r="B1495" s="45"/>
      <c r="C1495" s="45"/>
      <c r="D1495" s="45"/>
      <c r="E1495" s="45"/>
      <c r="F1495" s="45"/>
      <c r="G1495" s="66"/>
      <c r="H1495" s="66"/>
      <c r="I1495" s="45"/>
      <c r="J1495" s="119"/>
    </row>
    <row r="1496" spans="1:10">
      <c r="A1496" s="45"/>
      <c r="B1496" s="45"/>
      <c r="C1496" s="45"/>
      <c r="D1496" s="45"/>
      <c r="E1496" s="45"/>
      <c r="F1496" s="45"/>
      <c r="G1496" s="66"/>
      <c r="H1496" s="66"/>
      <c r="I1496" s="45"/>
      <c r="J1496" s="119"/>
    </row>
    <row r="1497" spans="1:10">
      <c r="A1497" s="45"/>
      <c r="B1497" s="45"/>
      <c r="C1497" s="45"/>
      <c r="D1497" s="45"/>
      <c r="E1497" s="45"/>
      <c r="F1497" s="45"/>
      <c r="G1497" s="66"/>
      <c r="H1497" s="66"/>
      <c r="I1497" s="45"/>
      <c r="J1497" s="119"/>
    </row>
    <row r="1498" spans="1:10">
      <c r="A1498" s="45"/>
      <c r="B1498" s="45"/>
      <c r="C1498" s="45"/>
      <c r="D1498" s="45"/>
      <c r="E1498" s="45"/>
      <c r="F1498" s="45"/>
      <c r="G1498" s="66"/>
      <c r="H1498" s="66"/>
      <c r="I1498" s="45"/>
      <c r="J1498" s="119"/>
    </row>
    <row r="1499" spans="1:10">
      <c r="A1499" s="45"/>
      <c r="B1499" s="45"/>
      <c r="C1499" s="45"/>
      <c r="D1499" s="45"/>
      <c r="E1499" s="45"/>
      <c r="F1499" s="45"/>
      <c r="G1499" s="66"/>
      <c r="H1499" s="66"/>
      <c r="I1499" s="45"/>
      <c r="J1499" s="119"/>
    </row>
    <row r="1500" spans="1:10">
      <c r="A1500" s="45"/>
      <c r="B1500" s="45"/>
      <c r="C1500" s="45"/>
      <c r="D1500" s="45"/>
      <c r="E1500" s="45"/>
      <c r="F1500" s="45"/>
      <c r="G1500" s="66"/>
      <c r="H1500" s="66"/>
      <c r="I1500" s="45"/>
      <c r="J1500" s="119"/>
    </row>
    <row r="1501" spans="1:10">
      <c r="A1501" s="45"/>
      <c r="B1501" s="45"/>
      <c r="C1501" s="45"/>
      <c r="D1501" s="45"/>
      <c r="E1501" s="45"/>
      <c r="F1501" s="45"/>
      <c r="G1501" s="66"/>
      <c r="H1501" s="66"/>
      <c r="I1501" s="45"/>
      <c r="J1501" s="119"/>
    </row>
    <row r="1502" spans="1:10">
      <c r="A1502" s="45"/>
      <c r="B1502" s="45"/>
      <c r="C1502" s="45"/>
      <c r="D1502" s="45"/>
      <c r="E1502" s="45"/>
      <c r="F1502" s="45"/>
      <c r="G1502" s="66"/>
      <c r="H1502" s="66"/>
      <c r="I1502" s="45"/>
      <c r="J1502" s="119"/>
    </row>
    <row r="1503" spans="1:10">
      <c r="A1503" s="45"/>
      <c r="B1503" s="45"/>
      <c r="C1503" s="45"/>
      <c r="D1503" s="45"/>
      <c r="E1503" s="45"/>
      <c r="F1503" s="45"/>
      <c r="G1503" s="66"/>
      <c r="H1503" s="66"/>
      <c r="I1503" s="45"/>
      <c r="J1503" s="119"/>
    </row>
    <row r="1504" spans="1:10">
      <c r="A1504" s="45"/>
      <c r="B1504" s="45"/>
      <c r="C1504" s="45"/>
      <c r="D1504" s="45"/>
      <c r="E1504" s="45"/>
      <c r="F1504" s="45"/>
      <c r="G1504" s="66"/>
      <c r="H1504" s="66"/>
      <c r="I1504" s="45"/>
      <c r="J1504" s="119"/>
    </row>
    <row r="1505" spans="1:10">
      <c r="A1505" s="45"/>
      <c r="B1505" s="45"/>
      <c r="C1505" s="45"/>
      <c r="D1505" s="45"/>
      <c r="E1505" s="45"/>
      <c r="F1505" s="45"/>
      <c r="G1505" s="66"/>
      <c r="H1505" s="66"/>
      <c r="I1505" s="45"/>
      <c r="J1505" s="119"/>
    </row>
    <row r="1506" spans="1:10">
      <c r="A1506" s="45"/>
      <c r="B1506" s="45"/>
      <c r="C1506" s="45"/>
      <c r="D1506" s="45"/>
      <c r="E1506" s="45"/>
      <c r="F1506" s="45"/>
      <c r="G1506" s="66"/>
      <c r="H1506" s="66"/>
      <c r="I1506" s="45"/>
      <c r="J1506" s="119"/>
    </row>
    <row r="1507" spans="1:10">
      <c r="A1507" s="45"/>
      <c r="B1507" s="45"/>
      <c r="C1507" s="45"/>
      <c r="D1507" s="45"/>
      <c r="E1507" s="45"/>
      <c r="F1507" s="45"/>
      <c r="G1507" s="66"/>
      <c r="H1507" s="66"/>
      <c r="I1507" s="45"/>
      <c r="J1507" s="119"/>
    </row>
    <row r="1508" spans="1:10">
      <c r="A1508" s="45"/>
      <c r="B1508" s="45"/>
      <c r="C1508" s="45"/>
      <c r="D1508" s="45"/>
      <c r="E1508" s="45"/>
      <c r="F1508" s="45"/>
      <c r="G1508" s="66"/>
      <c r="H1508" s="66"/>
      <c r="I1508" s="45"/>
      <c r="J1508" s="119"/>
    </row>
    <row r="1509" spans="1:10">
      <c r="A1509" s="45"/>
      <c r="B1509" s="45"/>
      <c r="C1509" s="45"/>
      <c r="D1509" s="45"/>
      <c r="E1509" s="45"/>
      <c r="F1509" s="45"/>
      <c r="G1509" s="66"/>
      <c r="H1509" s="66"/>
      <c r="I1509" s="45"/>
      <c r="J1509" s="119"/>
    </row>
    <row r="1510" spans="1:10">
      <c r="A1510" s="45"/>
      <c r="B1510" s="45"/>
      <c r="C1510" s="45"/>
      <c r="D1510" s="45"/>
      <c r="E1510" s="45"/>
      <c r="F1510" s="45"/>
      <c r="G1510" s="66"/>
      <c r="H1510" s="66"/>
      <c r="I1510" s="45"/>
      <c r="J1510" s="119"/>
    </row>
    <row r="1511" spans="1:10">
      <c r="A1511" s="45"/>
      <c r="B1511" s="45"/>
      <c r="C1511" s="45"/>
      <c r="D1511" s="45"/>
      <c r="E1511" s="45"/>
      <c r="F1511" s="45"/>
      <c r="G1511" s="66"/>
      <c r="H1511" s="66"/>
      <c r="I1511" s="45"/>
      <c r="J1511" s="119"/>
    </row>
    <row r="1512" spans="1:10">
      <c r="A1512" s="45"/>
      <c r="B1512" s="45"/>
      <c r="C1512" s="45"/>
      <c r="D1512" s="45"/>
      <c r="E1512" s="45"/>
      <c r="F1512" s="45"/>
      <c r="G1512" s="66"/>
      <c r="H1512" s="66"/>
      <c r="I1512" s="45"/>
      <c r="J1512" s="119"/>
    </row>
    <row r="1513" spans="1:10">
      <c r="A1513" s="45"/>
      <c r="B1513" s="45"/>
      <c r="C1513" s="45"/>
      <c r="D1513" s="45"/>
      <c r="E1513" s="45"/>
      <c r="F1513" s="45"/>
      <c r="G1513" s="66"/>
      <c r="H1513" s="66"/>
      <c r="I1513" s="45"/>
      <c r="J1513" s="119"/>
    </row>
    <row r="1514" spans="1:10">
      <c r="A1514" s="45"/>
      <c r="B1514" s="45"/>
      <c r="C1514" s="45"/>
      <c r="D1514" s="45"/>
      <c r="E1514" s="45"/>
      <c r="F1514" s="45"/>
      <c r="G1514" s="66"/>
      <c r="H1514" s="66"/>
      <c r="I1514" s="45"/>
      <c r="J1514" s="119"/>
    </row>
    <row r="1515" spans="1:10">
      <c r="A1515" s="45"/>
      <c r="B1515" s="45"/>
      <c r="C1515" s="45"/>
      <c r="D1515" s="45"/>
      <c r="E1515" s="45"/>
      <c r="F1515" s="45"/>
      <c r="G1515" s="66"/>
      <c r="H1515" s="66"/>
      <c r="I1515" s="45"/>
      <c r="J1515" s="119"/>
    </row>
    <row r="1516" spans="1:10">
      <c r="A1516" s="45"/>
      <c r="B1516" s="45"/>
      <c r="C1516" s="45"/>
      <c r="D1516" s="45"/>
      <c r="E1516" s="45"/>
      <c r="F1516" s="45"/>
      <c r="G1516" s="66"/>
      <c r="H1516" s="66"/>
      <c r="I1516" s="45"/>
      <c r="J1516" s="119"/>
    </row>
    <row r="1517" spans="1:10">
      <c r="A1517" s="45"/>
      <c r="B1517" s="45"/>
      <c r="C1517" s="45"/>
      <c r="D1517" s="45"/>
      <c r="E1517" s="45"/>
      <c r="F1517" s="45"/>
      <c r="G1517" s="66"/>
      <c r="H1517" s="66"/>
      <c r="I1517" s="45"/>
      <c r="J1517" s="119"/>
    </row>
    <row r="1518" spans="1:10">
      <c r="A1518" s="45"/>
      <c r="B1518" s="45"/>
      <c r="C1518" s="45"/>
      <c r="D1518" s="45"/>
      <c r="E1518" s="45"/>
      <c r="F1518" s="45"/>
      <c r="G1518" s="66"/>
      <c r="H1518" s="66"/>
      <c r="I1518" s="45"/>
      <c r="J1518" s="119"/>
    </row>
    <row r="1519" spans="1:10">
      <c r="A1519" s="45"/>
      <c r="B1519" s="45"/>
      <c r="C1519" s="45"/>
      <c r="D1519" s="45"/>
      <c r="E1519" s="45"/>
      <c r="F1519" s="45"/>
      <c r="G1519" s="66"/>
      <c r="H1519" s="66"/>
      <c r="I1519" s="45"/>
      <c r="J1519" s="119"/>
    </row>
    <row r="1520" spans="1:10">
      <c r="A1520" s="45"/>
      <c r="B1520" s="45"/>
      <c r="C1520" s="45"/>
      <c r="D1520" s="45"/>
      <c r="E1520" s="45"/>
      <c r="F1520" s="45"/>
      <c r="G1520" s="66"/>
      <c r="H1520" s="66"/>
      <c r="I1520" s="45"/>
      <c r="J1520" s="119"/>
    </row>
    <row r="1521" spans="1:10">
      <c r="A1521" s="45"/>
      <c r="B1521" s="45"/>
      <c r="C1521" s="45"/>
      <c r="D1521" s="45"/>
      <c r="E1521" s="45"/>
      <c r="F1521" s="45"/>
      <c r="G1521" s="66"/>
      <c r="H1521" s="66"/>
      <c r="I1521" s="45"/>
      <c r="J1521" s="119"/>
    </row>
    <row r="1522" spans="1:10">
      <c r="A1522" s="45"/>
      <c r="B1522" s="45"/>
      <c r="C1522" s="45"/>
      <c r="D1522" s="45"/>
      <c r="E1522" s="45"/>
      <c r="F1522" s="45"/>
      <c r="G1522" s="66"/>
      <c r="H1522" s="66"/>
      <c r="I1522" s="45"/>
      <c r="J1522" s="119"/>
    </row>
    <row r="1523" spans="1:10">
      <c r="A1523" s="45"/>
      <c r="B1523" s="45"/>
      <c r="C1523" s="45"/>
      <c r="D1523" s="45"/>
      <c r="E1523" s="45"/>
      <c r="F1523" s="45"/>
      <c r="G1523" s="66"/>
      <c r="H1523" s="66"/>
      <c r="I1523" s="45"/>
      <c r="J1523" s="119"/>
    </row>
    <row r="1524" spans="1:10">
      <c r="A1524" s="45"/>
      <c r="B1524" s="45"/>
      <c r="C1524" s="45"/>
      <c r="D1524" s="45"/>
      <c r="E1524" s="45"/>
      <c r="F1524" s="45"/>
      <c r="G1524" s="66"/>
      <c r="H1524" s="66"/>
      <c r="I1524" s="45"/>
      <c r="J1524" s="119"/>
    </row>
    <row r="1525" spans="1:10">
      <c r="A1525" s="45"/>
      <c r="B1525" s="45"/>
      <c r="C1525" s="45"/>
      <c r="D1525" s="45"/>
      <c r="E1525" s="45"/>
      <c r="F1525" s="45"/>
      <c r="G1525" s="66"/>
      <c r="H1525" s="66"/>
      <c r="I1525" s="45"/>
      <c r="J1525" s="119"/>
    </row>
    <row r="1526" spans="1:10">
      <c r="A1526" s="45"/>
      <c r="B1526" s="45"/>
      <c r="C1526" s="45"/>
      <c r="D1526" s="45"/>
      <c r="E1526" s="45"/>
      <c r="F1526" s="45"/>
      <c r="G1526" s="66"/>
      <c r="H1526" s="66"/>
      <c r="I1526" s="45"/>
      <c r="J1526" s="119"/>
    </row>
    <row r="1527" spans="1:10">
      <c r="A1527" s="45"/>
      <c r="B1527" s="45"/>
      <c r="C1527" s="45"/>
      <c r="D1527" s="45"/>
      <c r="E1527" s="45"/>
      <c r="F1527" s="45"/>
      <c r="G1527" s="66"/>
      <c r="H1527" s="66"/>
      <c r="I1527" s="45"/>
      <c r="J1527" s="119"/>
    </row>
    <row r="1528" spans="1:10">
      <c r="A1528" s="45"/>
      <c r="B1528" s="45"/>
      <c r="C1528" s="45"/>
      <c r="D1528" s="45"/>
      <c r="E1528" s="45"/>
      <c r="F1528" s="45"/>
      <c r="G1528" s="66"/>
      <c r="H1528" s="66"/>
      <c r="I1528" s="45"/>
      <c r="J1528" s="119"/>
    </row>
    <row r="1529" spans="1:10">
      <c r="A1529" s="45"/>
      <c r="B1529" s="45"/>
      <c r="C1529" s="45"/>
      <c r="D1529" s="45"/>
      <c r="E1529" s="45"/>
      <c r="F1529" s="45"/>
      <c r="G1529" s="66"/>
      <c r="H1529" s="66"/>
      <c r="I1529" s="45"/>
      <c r="J1529" s="119"/>
    </row>
    <row r="1530" spans="1:10">
      <c r="A1530" s="45"/>
      <c r="B1530" s="45"/>
      <c r="C1530" s="45"/>
      <c r="D1530" s="45"/>
      <c r="E1530" s="45"/>
      <c r="F1530" s="45"/>
      <c r="G1530" s="66"/>
      <c r="H1530" s="66"/>
      <c r="I1530" s="45"/>
      <c r="J1530" s="119"/>
    </row>
    <row r="1531" spans="1:10">
      <c r="A1531" s="45"/>
      <c r="B1531" s="45"/>
      <c r="C1531" s="45"/>
      <c r="D1531" s="45"/>
      <c r="E1531" s="45"/>
      <c r="F1531" s="45"/>
      <c r="G1531" s="66"/>
      <c r="H1531" s="66"/>
      <c r="I1531" s="45"/>
      <c r="J1531" s="119"/>
    </row>
    <row r="1532" spans="1:10">
      <c r="A1532" s="45"/>
      <c r="B1532" s="45"/>
      <c r="C1532" s="45"/>
      <c r="D1532" s="45"/>
      <c r="E1532" s="45"/>
      <c r="F1532" s="45"/>
      <c r="G1532" s="66"/>
      <c r="H1532" s="66"/>
      <c r="I1532" s="45"/>
      <c r="J1532" s="119"/>
    </row>
    <row r="1533" spans="1:10">
      <c r="A1533" s="45"/>
      <c r="B1533" s="45"/>
      <c r="C1533" s="45"/>
      <c r="D1533" s="45"/>
      <c r="E1533" s="45"/>
      <c r="F1533" s="45"/>
      <c r="G1533" s="66"/>
      <c r="H1533" s="66"/>
      <c r="I1533" s="45"/>
      <c r="J1533" s="119"/>
    </row>
    <row r="1534" spans="1:10">
      <c r="A1534" s="45"/>
      <c r="B1534" s="45"/>
      <c r="C1534" s="45"/>
      <c r="D1534" s="45"/>
      <c r="E1534" s="45"/>
      <c r="F1534" s="45"/>
      <c r="G1534" s="66"/>
      <c r="H1534" s="66"/>
      <c r="I1534" s="45"/>
      <c r="J1534" s="119"/>
    </row>
    <row r="1535" spans="1:10">
      <c r="A1535" s="45"/>
      <c r="B1535" s="45"/>
      <c r="C1535" s="45"/>
      <c r="D1535" s="45"/>
      <c r="E1535" s="45"/>
      <c r="F1535" s="45"/>
      <c r="G1535" s="66"/>
      <c r="H1535" s="66"/>
      <c r="I1535" s="45"/>
      <c r="J1535" s="119"/>
    </row>
    <row r="1536" spans="1:10">
      <c r="A1536" s="45"/>
      <c r="B1536" s="45"/>
      <c r="C1536" s="45"/>
      <c r="D1536" s="45"/>
      <c r="E1536" s="45"/>
      <c r="F1536" s="45"/>
      <c r="G1536" s="66"/>
      <c r="H1536" s="66"/>
      <c r="I1536" s="45"/>
      <c r="J1536" s="119"/>
    </row>
    <row r="1537" spans="1:10">
      <c r="A1537" s="45"/>
      <c r="B1537" s="45"/>
      <c r="C1537" s="45"/>
      <c r="D1537" s="45"/>
      <c r="E1537" s="45"/>
      <c r="F1537" s="45"/>
      <c r="G1537" s="66"/>
      <c r="H1537" s="66"/>
      <c r="I1537" s="45"/>
      <c r="J1537" s="119"/>
    </row>
    <row r="1538" spans="1:10">
      <c r="A1538" s="45"/>
      <c r="B1538" s="45"/>
      <c r="C1538" s="45"/>
      <c r="D1538" s="45"/>
      <c r="E1538" s="45"/>
      <c r="F1538" s="45"/>
      <c r="G1538" s="66"/>
      <c r="H1538" s="66"/>
      <c r="I1538" s="45"/>
      <c r="J1538" s="119"/>
    </row>
    <row r="1539" spans="1:10">
      <c r="A1539" s="45"/>
      <c r="B1539" s="45"/>
      <c r="C1539" s="45"/>
      <c r="D1539" s="45"/>
      <c r="E1539" s="45"/>
      <c r="F1539" s="45"/>
      <c r="G1539" s="66"/>
      <c r="H1539" s="66"/>
      <c r="I1539" s="45"/>
      <c r="J1539" s="119"/>
    </row>
    <row r="1540" spans="1:10">
      <c r="A1540" s="45"/>
      <c r="B1540" s="45"/>
      <c r="C1540" s="45"/>
      <c r="D1540" s="45"/>
      <c r="E1540" s="45"/>
      <c r="F1540" s="45"/>
      <c r="G1540" s="66"/>
      <c r="H1540" s="66"/>
      <c r="I1540" s="45"/>
      <c r="J1540" s="119"/>
    </row>
    <row r="1541" spans="1:10">
      <c r="A1541" s="45"/>
      <c r="B1541" s="45"/>
      <c r="C1541" s="45"/>
      <c r="D1541" s="45"/>
      <c r="E1541" s="45"/>
      <c r="F1541" s="45"/>
      <c r="G1541" s="66"/>
      <c r="H1541" s="66"/>
      <c r="I1541" s="45"/>
      <c r="J1541" s="119"/>
    </row>
    <row r="1542" spans="1:10">
      <c r="A1542" s="45"/>
      <c r="B1542" s="45"/>
      <c r="C1542" s="45"/>
      <c r="D1542" s="45"/>
      <c r="E1542" s="45"/>
      <c r="F1542" s="45"/>
      <c r="G1542" s="66"/>
      <c r="H1542" s="66"/>
      <c r="I1542" s="45"/>
      <c r="J1542" s="119"/>
    </row>
    <row r="1543" spans="1:10">
      <c r="A1543" s="45"/>
      <c r="B1543" s="45"/>
      <c r="C1543" s="45"/>
      <c r="D1543" s="45"/>
      <c r="E1543" s="45"/>
      <c r="F1543" s="45"/>
      <c r="G1543" s="66"/>
      <c r="H1543" s="66"/>
      <c r="I1543" s="45"/>
      <c r="J1543" s="119"/>
    </row>
    <row r="1544" spans="1:10">
      <c r="A1544" s="45"/>
      <c r="B1544" s="45"/>
      <c r="C1544" s="45"/>
      <c r="D1544" s="45"/>
      <c r="E1544" s="45"/>
      <c r="F1544" s="45"/>
      <c r="G1544" s="66"/>
      <c r="H1544" s="66"/>
      <c r="I1544" s="45"/>
      <c r="J1544" s="119"/>
    </row>
    <row r="1545" spans="1:10">
      <c r="A1545" s="45"/>
      <c r="B1545" s="45"/>
      <c r="C1545" s="45"/>
      <c r="D1545" s="45"/>
      <c r="E1545" s="45"/>
      <c r="F1545" s="45"/>
      <c r="G1545" s="66"/>
      <c r="H1545" s="66"/>
      <c r="I1545" s="45"/>
      <c r="J1545" s="119"/>
    </row>
    <row r="1546" spans="1:10">
      <c r="A1546" s="45"/>
      <c r="B1546" s="45"/>
      <c r="C1546" s="45"/>
      <c r="D1546" s="45"/>
      <c r="E1546" s="45"/>
      <c r="F1546" s="45"/>
      <c r="G1546" s="66"/>
      <c r="H1546" s="66"/>
      <c r="I1546" s="45"/>
      <c r="J1546" s="119"/>
    </row>
    <row r="1547" spans="1:10">
      <c r="A1547" s="45"/>
      <c r="B1547" s="45"/>
      <c r="C1547" s="45"/>
      <c r="D1547" s="45"/>
      <c r="E1547" s="45"/>
      <c r="F1547" s="45"/>
      <c r="G1547" s="66"/>
      <c r="H1547" s="66"/>
      <c r="I1547" s="45"/>
      <c r="J1547" s="119"/>
    </row>
    <row r="1548" spans="1:10">
      <c r="A1548" s="45"/>
      <c r="B1548" s="45"/>
      <c r="C1548" s="45"/>
      <c r="D1548" s="45"/>
      <c r="E1548" s="45"/>
      <c r="F1548" s="45"/>
      <c r="G1548" s="66"/>
      <c r="H1548" s="66"/>
      <c r="I1548" s="45"/>
      <c r="J1548" s="119"/>
    </row>
    <row r="1549" spans="1:10">
      <c r="A1549" s="45"/>
      <c r="B1549" s="45"/>
      <c r="C1549" s="45"/>
      <c r="D1549" s="45"/>
      <c r="E1549" s="45"/>
      <c r="F1549" s="45"/>
      <c r="G1549" s="66"/>
      <c r="H1549" s="66"/>
      <c r="I1549" s="45"/>
      <c r="J1549" s="119"/>
    </row>
    <row r="1550" spans="1:10">
      <c r="A1550" s="45"/>
      <c r="B1550" s="45"/>
      <c r="C1550" s="45"/>
      <c r="D1550" s="45"/>
      <c r="E1550" s="45"/>
      <c r="F1550" s="45"/>
      <c r="G1550" s="66"/>
      <c r="H1550" s="66"/>
      <c r="I1550" s="45"/>
      <c r="J1550" s="119"/>
    </row>
    <row r="1551" spans="1:10">
      <c r="A1551" s="45"/>
      <c r="B1551" s="45"/>
      <c r="C1551" s="45"/>
      <c r="D1551" s="45"/>
      <c r="E1551" s="45"/>
      <c r="F1551" s="45"/>
      <c r="G1551" s="66"/>
      <c r="H1551" s="66"/>
      <c r="I1551" s="45"/>
      <c r="J1551" s="119"/>
    </row>
    <row r="1552" spans="1:10">
      <c r="A1552" s="45"/>
      <c r="B1552" s="45"/>
      <c r="C1552" s="45"/>
      <c r="D1552" s="45"/>
      <c r="E1552" s="45"/>
      <c r="F1552" s="45"/>
      <c r="G1552" s="66"/>
      <c r="H1552" s="66"/>
      <c r="I1552" s="45"/>
      <c r="J1552" s="119"/>
    </row>
    <row r="1553" spans="1:10">
      <c r="A1553" s="45"/>
      <c r="B1553" s="45"/>
      <c r="C1553" s="45"/>
      <c r="D1553" s="45"/>
      <c r="E1553" s="45"/>
      <c r="F1553" s="45"/>
      <c r="G1553" s="66"/>
      <c r="H1553" s="66"/>
      <c r="I1553" s="45"/>
      <c r="J1553" s="119"/>
    </row>
    <row r="1554" spans="1:10">
      <c r="A1554" s="45"/>
      <c r="B1554" s="45"/>
      <c r="C1554" s="45"/>
      <c r="D1554" s="45"/>
      <c r="E1554" s="45"/>
      <c r="F1554" s="45"/>
      <c r="G1554" s="66"/>
      <c r="H1554" s="66"/>
      <c r="I1554" s="45"/>
      <c r="J1554" s="119"/>
    </row>
    <row r="1555" spans="1:10">
      <c r="A1555" s="45"/>
      <c r="B1555" s="45"/>
      <c r="C1555" s="45"/>
      <c r="D1555" s="45"/>
      <c r="E1555" s="45"/>
      <c r="F1555" s="45"/>
      <c r="G1555" s="66"/>
      <c r="H1555" s="66"/>
      <c r="I1555" s="45"/>
      <c r="J1555" s="119"/>
    </row>
    <row r="1556" spans="1:10">
      <c r="A1556" s="45"/>
      <c r="B1556" s="45"/>
      <c r="C1556" s="45"/>
      <c r="D1556" s="45"/>
      <c r="E1556" s="45"/>
      <c r="F1556" s="45"/>
      <c r="G1556" s="66"/>
      <c r="H1556" s="66"/>
      <c r="I1556" s="45"/>
      <c r="J1556" s="119"/>
    </row>
    <row r="1557" spans="1:10">
      <c r="A1557" s="45"/>
      <c r="B1557" s="45"/>
      <c r="C1557" s="45"/>
      <c r="D1557" s="45"/>
      <c r="E1557" s="45"/>
      <c r="F1557" s="45"/>
      <c r="G1557" s="66"/>
      <c r="H1557" s="66"/>
      <c r="I1557" s="45"/>
      <c r="J1557" s="119"/>
    </row>
    <row r="1558" spans="1:10">
      <c r="A1558" s="45"/>
      <c r="B1558" s="45"/>
      <c r="C1558" s="45"/>
      <c r="D1558" s="45"/>
      <c r="E1558" s="45"/>
      <c r="F1558" s="45"/>
      <c r="G1558" s="66"/>
      <c r="H1558" s="66"/>
      <c r="I1558" s="45"/>
      <c r="J1558" s="119"/>
    </row>
    <row r="1559" spans="1:10">
      <c r="A1559" s="45"/>
      <c r="B1559" s="45"/>
      <c r="C1559" s="45"/>
      <c r="D1559" s="45"/>
      <c r="E1559" s="45"/>
      <c r="F1559" s="45"/>
      <c r="G1559" s="66"/>
      <c r="H1559" s="66"/>
      <c r="I1559" s="45"/>
      <c r="J1559" s="119"/>
    </row>
    <row r="1560" spans="1:10">
      <c r="A1560" s="45"/>
      <c r="B1560" s="45"/>
      <c r="C1560" s="45"/>
      <c r="D1560" s="45"/>
      <c r="E1560" s="45"/>
      <c r="F1560" s="45"/>
      <c r="G1560" s="66"/>
      <c r="H1560" s="66"/>
      <c r="I1560" s="45"/>
      <c r="J1560" s="119"/>
    </row>
    <row r="1561" spans="1:10">
      <c r="A1561" s="45"/>
      <c r="B1561" s="45"/>
      <c r="C1561" s="45"/>
      <c r="D1561" s="45"/>
      <c r="E1561" s="45"/>
      <c r="F1561" s="45"/>
      <c r="G1561" s="66"/>
      <c r="H1561" s="66"/>
      <c r="I1561" s="45"/>
      <c r="J1561" s="119"/>
    </row>
    <row r="1562" spans="1:10">
      <c r="A1562" s="45"/>
      <c r="B1562" s="45"/>
      <c r="C1562" s="45"/>
      <c r="D1562" s="45"/>
      <c r="E1562" s="45"/>
      <c r="F1562" s="45"/>
      <c r="G1562" s="66"/>
      <c r="H1562" s="66"/>
      <c r="I1562" s="45"/>
      <c r="J1562" s="119"/>
    </row>
    <row r="1563" spans="1:10">
      <c r="A1563" s="45"/>
      <c r="B1563" s="45"/>
      <c r="C1563" s="45"/>
      <c r="D1563" s="45"/>
      <c r="E1563" s="45"/>
      <c r="F1563" s="45"/>
      <c r="G1563" s="66"/>
      <c r="H1563" s="66"/>
      <c r="I1563" s="45"/>
      <c r="J1563" s="119"/>
    </row>
    <row r="1564" spans="1:10">
      <c r="A1564" s="45"/>
      <c r="B1564" s="45"/>
      <c r="C1564" s="45"/>
      <c r="D1564" s="45"/>
      <c r="E1564" s="45"/>
      <c r="F1564" s="45"/>
      <c r="G1564" s="66"/>
      <c r="H1564" s="66"/>
      <c r="I1564" s="45"/>
      <c r="J1564" s="119"/>
    </row>
    <row r="1565" spans="1:10">
      <c r="A1565" s="45"/>
      <c r="B1565" s="45"/>
      <c r="C1565" s="45"/>
      <c r="D1565" s="45"/>
      <c r="E1565" s="45"/>
      <c r="F1565" s="45"/>
      <c r="G1565" s="66"/>
      <c r="H1565" s="66"/>
      <c r="I1565" s="45"/>
      <c r="J1565" s="119"/>
    </row>
    <row r="1566" spans="1:10">
      <c r="A1566" s="45"/>
      <c r="B1566" s="45"/>
      <c r="C1566" s="45"/>
      <c r="D1566" s="45"/>
      <c r="E1566" s="45"/>
      <c r="F1566" s="45"/>
      <c r="G1566" s="66"/>
      <c r="H1566" s="66"/>
      <c r="I1566" s="45"/>
      <c r="J1566" s="119"/>
    </row>
    <row r="1567" spans="1:10">
      <c r="A1567" s="45"/>
      <c r="B1567" s="45"/>
      <c r="C1567" s="45"/>
      <c r="D1567" s="45"/>
      <c r="E1567" s="45"/>
      <c r="F1567" s="45"/>
      <c r="G1567" s="66"/>
      <c r="H1567" s="66"/>
      <c r="I1567" s="45"/>
      <c r="J1567" s="119"/>
    </row>
    <row r="1568" spans="1:10">
      <c r="A1568" s="45"/>
      <c r="B1568" s="45"/>
      <c r="C1568" s="45"/>
      <c r="D1568" s="45"/>
      <c r="E1568" s="45"/>
      <c r="F1568" s="45"/>
      <c r="G1568" s="66"/>
      <c r="H1568" s="66"/>
      <c r="I1568" s="45"/>
      <c r="J1568" s="119"/>
    </row>
    <row r="1569" spans="1:10">
      <c r="A1569" s="45"/>
      <c r="B1569" s="45"/>
      <c r="C1569" s="45"/>
      <c r="D1569" s="45"/>
      <c r="E1569" s="45"/>
      <c r="F1569" s="45"/>
      <c r="G1569" s="66"/>
      <c r="H1569" s="66"/>
      <c r="I1569" s="45"/>
      <c r="J1569" s="119"/>
    </row>
    <row r="1570" spans="1:10">
      <c r="A1570" s="45"/>
      <c r="B1570" s="45"/>
      <c r="C1570" s="45"/>
      <c r="D1570" s="45"/>
      <c r="E1570" s="45"/>
      <c r="F1570" s="45"/>
      <c r="G1570" s="66"/>
      <c r="H1570" s="66"/>
      <c r="I1570" s="45"/>
      <c r="J1570" s="119"/>
    </row>
    <row r="1571" spans="1:10">
      <c r="A1571" s="45"/>
      <c r="B1571" s="45"/>
      <c r="C1571" s="45"/>
      <c r="D1571" s="45"/>
      <c r="E1571" s="45"/>
      <c r="F1571" s="45"/>
      <c r="G1571" s="66"/>
      <c r="H1571" s="66"/>
      <c r="I1571" s="45"/>
      <c r="J1571" s="119"/>
    </row>
    <row r="1572" spans="1:10">
      <c r="A1572" s="45"/>
      <c r="B1572" s="45"/>
      <c r="C1572" s="45"/>
      <c r="D1572" s="45"/>
      <c r="E1572" s="45"/>
      <c r="F1572" s="45"/>
      <c r="G1572" s="66"/>
      <c r="H1572" s="66"/>
      <c r="I1572" s="45"/>
      <c r="J1572" s="119"/>
    </row>
    <row r="1573" spans="1:10">
      <c r="A1573" s="45"/>
      <c r="B1573" s="45"/>
      <c r="C1573" s="45"/>
      <c r="D1573" s="45"/>
      <c r="E1573" s="45"/>
      <c r="F1573" s="45"/>
      <c r="G1573" s="66"/>
      <c r="H1573" s="66"/>
      <c r="I1573" s="45"/>
      <c r="J1573" s="119"/>
    </row>
    <row r="1574" spans="1:10">
      <c r="A1574" s="45"/>
      <c r="B1574" s="45"/>
      <c r="C1574" s="45"/>
      <c r="D1574" s="45"/>
      <c r="E1574" s="45"/>
      <c r="F1574" s="45"/>
      <c r="G1574" s="66"/>
      <c r="H1574" s="66"/>
      <c r="I1574" s="45"/>
      <c r="J1574" s="119"/>
    </row>
    <row r="1575" spans="1:10">
      <c r="A1575" s="45"/>
      <c r="B1575" s="45"/>
      <c r="C1575" s="45"/>
      <c r="D1575" s="45"/>
      <c r="E1575" s="45"/>
      <c r="F1575" s="45"/>
      <c r="G1575" s="66"/>
      <c r="H1575" s="66"/>
      <c r="I1575" s="45"/>
      <c r="J1575" s="119"/>
    </row>
    <row r="1576" spans="1:10">
      <c r="A1576" s="45"/>
      <c r="B1576" s="45"/>
      <c r="C1576" s="45"/>
      <c r="D1576" s="45"/>
      <c r="E1576" s="45"/>
      <c r="F1576" s="45"/>
      <c r="G1576" s="66"/>
      <c r="H1576" s="66"/>
      <c r="I1576" s="45"/>
      <c r="J1576" s="119"/>
    </row>
    <row r="1577" spans="1:10">
      <c r="A1577" s="45"/>
      <c r="B1577" s="45"/>
      <c r="C1577" s="45"/>
      <c r="D1577" s="45"/>
      <c r="E1577" s="45"/>
      <c r="F1577" s="45"/>
      <c r="G1577" s="66"/>
      <c r="H1577" s="66"/>
      <c r="I1577" s="45"/>
      <c r="J1577" s="119"/>
    </row>
    <row r="1578" spans="1:10">
      <c r="A1578" s="45"/>
      <c r="B1578" s="45"/>
      <c r="C1578" s="45"/>
      <c r="D1578" s="45"/>
      <c r="E1578" s="45"/>
      <c r="F1578" s="45"/>
      <c r="G1578" s="66"/>
      <c r="H1578" s="66"/>
      <c r="I1578" s="45"/>
      <c r="J1578" s="119"/>
    </row>
    <row r="1579" spans="1:10">
      <c r="A1579" s="45"/>
      <c r="B1579" s="45"/>
      <c r="C1579" s="45"/>
      <c r="D1579" s="45"/>
      <c r="E1579" s="45"/>
      <c r="F1579" s="45"/>
      <c r="G1579" s="66"/>
      <c r="H1579" s="66"/>
      <c r="I1579" s="45"/>
      <c r="J1579" s="119"/>
    </row>
    <row r="1580" spans="1:10">
      <c r="A1580" s="45"/>
      <c r="B1580" s="45"/>
      <c r="C1580" s="45"/>
      <c r="D1580" s="45"/>
      <c r="E1580" s="45"/>
      <c r="F1580" s="45"/>
      <c r="G1580" s="66"/>
      <c r="H1580" s="66"/>
      <c r="I1580" s="45"/>
      <c r="J1580" s="119"/>
    </row>
    <row r="1581" spans="1:10">
      <c r="A1581" s="45"/>
      <c r="B1581" s="45"/>
      <c r="C1581" s="45"/>
      <c r="D1581" s="45"/>
      <c r="E1581" s="45"/>
      <c r="F1581" s="45"/>
      <c r="G1581" s="66"/>
      <c r="H1581" s="66"/>
      <c r="I1581" s="45"/>
      <c r="J1581" s="119"/>
    </row>
    <row r="1582" spans="1:10">
      <c r="A1582" s="45"/>
      <c r="B1582" s="45"/>
      <c r="C1582" s="45"/>
      <c r="D1582" s="45"/>
      <c r="E1582" s="45"/>
      <c r="F1582" s="45"/>
      <c r="G1582" s="66"/>
      <c r="H1582" s="66"/>
      <c r="I1582" s="45"/>
      <c r="J1582" s="119"/>
    </row>
    <row r="1583" spans="1:10">
      <c r="A1583" s="45"/>
      <c r="B1583" s="45"/>
      <c r="C1583" s="45"/>
      <c r="D1583" s="45"/>
      <c r="E1583" s="45"/>
      <c r="F1583" s="45"/>
      <c r="G1583" s="66"/>
      <c r="H1583" s="66"/>
      <c r="I1583" s="45"/>
      <c r="J1583" s="119"/>
    </row>
    <row r="1584" spans="1:10">
      <c r="A1584" s="45"/>
      <c r="B1584" s="45"/>
      <c r="C1584" s="45"/>
      <c r="D1584" s="45"/>
      <c r="E1584" s="45"/>
      <c r="F1584" s="45"/>
      <c r="G1584" s="66"/>
      <c r="H1584" s="66"/>
      <c r="I1584" s="45"/>
      <c r="J1584" s="119"/>
    </row>
    <row r="1585" spans="1:10">
      <c r="A1585" s="45"/>
      <c r="B1585" s="45"/>
      <c r="C1585" s="45"/>
      <c r="D1585" s="45"/>
      <c r="E1585" s="45"/>
      <c r="F1585" s="45"/>
      <c r="G1585" s="66"/>
      <c r="H1585" s="66"/>
      <c r="I1585" s="45"/>
      <c r="J1585" s="119"/>
    </row>
    <row r="1586" spans="1:10">
      <c r="A1586" s="45"/>
      <c r="B1586" s="45"/>
      <c r="C1586" s="45"/>
      <c r="D1586" s="45"/>
      <c r="E1586" s="45"/>
      <c r="F1586" s="45"/>
      <c r="G1586" s="66"/>
      <c r="H1586" s="66"/>
      <c r="I1586" s="45"/>
      <c r="J1586" s="119"/>
    </row>
    <row r="1587" spans="1:10">
      <c r="A1587" s="45"/>
      <c r="B1587" s="45"/>
      <c r="C1587" s="45"/>
      <c r="D1587" s="45"/>
      <c r="E1587" s="45"/>
      <c r="F1587" s="45"/>
      <c r="G1587" s="66"/>
      <c r="H1587" s="66"/>
      <c r="I1587" s="45"/>
      <c r="J1587" s="119"/>
    </row>
    <row r="1588" spans="1:10">
      <c r="A1588" s="45"/>
      <c r="B1588" s="45"/>
      <c r="C1588" s="45"/>
      <c r="D1588" s="45"/>
      <c r="E1588" s="45"/>
      <c r="F1588" s="45"/>
      <c r="G1588" s="66"/>
      <c r="H1588" s="66"/>
      <c r="I1588" s="45"/>
      <c r="J1588" s="119"/>
    </row>
    <row r="1589" spans="1:10">
      <c r="A1589" s="45"/>
      <c r="B1589" s="45"/>
      <c r="C1589" s="45"/>
      <c r="D1589" s="45"/>
      <c r="E1589" s="45"/>
      <c r="F1589" s="45"/>
      <c r="G1589" s="66"/>
      <c r="H1589" s="66"/>
      <c r="I1589" s="45"/>
      <c r="J1589" s="119"/>
    </row>
    <row r="1590" spans="1:10">
      <c r="A1590" s="45"/>
      <c r="B1590" s="45"/>
      <c r="C1590" s="45"/>
      <c r="D1590" s="45"/>
      <c r="E1590" s="45"/>
      <c r="F1590" s="45"/>
      <c r="G1590" s="66"/>
      <c r="H1590" s="66"/>
      <c r="I1590" s="45"/>
      <c r="J1590" s="119"/>
    </row>
    <row r="1591" spans="1:10">
      <c r="A1591" s="45"/>
      <c r="B1591" s="45"/>
      <c r="C1591" s="45"/>
      <c r="D1591" s="45"/>
      <c r="E1591" s="45"/>
      <c r="F1591" s="45"/>
      <c r="G1591" s="66"/>
      <c r="H1591" s="66"/>
      <c r="I1591" s="45"/>
      <c r="J1591" s="119"/>
    </row>
    <row r="1592" spans="1:10">
      <c r="A1592" s="45"/>
      <c r="B1592" s="45"/>
      <c r="C1592" s="45"/>
      <c r="D1592" s="45"/>
      <c r="E1592" s="45"/>
      <c r="F1592" s="45"/>
      <c r="G1592" s="66"/>
      <c r="H1592" s="66"/>
      <c r="I1592" s="45"/>
      <c r="J1592" s="119"/>
    </row>
    <row r="1593" spans="1:10">
      <c r="A1593" s="45"/>
      <c r="B1593" s="45"/>
      <c r="C1593" s="45"/>
      <c r="D1593" s="45"/>
      <c r="E1593" s="45"/>
      <c r="F1593" s="45"/>
      <c r="G1593" s="66"/>
      <c r="H1593" s="66"/>
      <c r="I1593" s="45"/>
      <c r="J1593" s="119"/>
    </row>
    <row r="1594" spans="1:10">
      <c r="A1594" s="45"/>
      <c r="B1594" s="45"/>
      <c r="C1594" s="45"/>
      <c r="D1594" s="45"/>
      <c r="E1594" s="45"/>
      <c r="F1594" s="45"/>
      <c r="G1594" s="66"/>
      <c r="H1594" s="66"/>
      <c r="I1594" s="45"/>
      <c r="J1594" s="119"/>
    </row>
    <row r="1595" spans="1:10">
      <c r="A1595" s="45"/>
      <c r="B1595" s="45"/>
      <c r="C1595" s="45"/>
      <c r="D1595" s="45"/>
      <c r="E1595" s="45"/>
      <c r="F1595" s="45"/>
      <c r="G1595" s="66"/>
      <c r="H1595" s="66"/>
      <c r="I1595" s="45"/>
      <c r="J1595" s="119"/>
    </row>
    <row r="1596" spans="1:10">
      <c r="A1596" s="45"/>
      <c r="B1596" s="45"/>
      <c r="C1596" s="45"/>
      <c r="D1596" s="45"/>
      <c r="E1596" s="45"/>
      <c r="F1596" s="45"/>
      <c r="G1596" s="66"/>
      <c r="H1596" s="66"/>
      <c r="I1596" s="45"/>
      <c r="J1596" s="119"/>
    </row>
    <row r="1597" spans="1:10">
      <c r="A1597" s="45"/>
      <c r="B1597" s="45"/>
      <c r="C1597" s="45"/>
      <c r="D1597" s="45"/>
      <c r="E1597" s="45"/>
      <c r="F1597" s="45"/>
      <c r="G1597" s="66"/>
      <c r="H1597" s="66"/>
      <c r="I1597" s="45"/>
      <c r="J1597" s="119"/>
    </row>
    <row r="1598" spans="1:10">
      <c r="A1598" s="45"/>
      <c r="B1598" s="45"/>
      <c r="C1598" s="45"/>
      <c r="D1598" s="45"/>
      <c r="E1598" s="45"/>
      <c r="F1598" s="45"/>
      <c r="G1598" s="66"/>
      <c r="H1598" s="66"/>
      <c r="I1598" s="45"/>
      <c r="J1598" s="119"/>
    </row>
    <row r="1599" spans="1:10">
      <c r="A1599" s="45"/>
      <c r="B1599" s="45"/>
      <c r="C1599" s="45"/>
      <c r="D1599" s="45"/>
      <c r="E1599" s="45"/>
      <c r="F1599" s="45"/>
      <c r="G1599" s="66"/>
      <c r="H1599" s="66"/>
      <c r="I1599" s="45"/>
      <c r="J1599" s="119"/>
    </row>
    <row r="1600" spans="1:10">
      <c r="A1600" s="45"/>
      <c r="B1600" s="45"/>
      <c r="C1600" s="45"/>
      <c r="D1600" s="45"/>
      <c r="E1600" s="45"/>
      <c r="F1600" s="45"/>
      <c r="G1600" s="66"/>
      <c r="H1600" s="66"/>
      <c r="I1600" s="45"/>
      <c r="J1600" s="119"/>
    </row>
    <row r="1601" spans="1:10">
      <c r="A1601" s="45"/>
      <c r="B1601" s="45"/>
      <c r="C1601" s="45"/>
      <c r="D1601" s="45"/>
      <c r="E1601" s="45"/>
      <c r="F1601" s="45"/>
      <c r="G1601" s="66"/>
      <c r="H1601" s="66"/>
      <c r="I1601" s="45"/>
      <c r="J1601" s="119"/>
    </row>
    <row r="1602" spans="1:10">
      <c r="A1602" s="45"/>
      <c r="B1602" s="45"/>
      <c r="C1602" s="45"/>
      <c r="D1602" s="45"/>
      <c r="E1602" s="45"/>
      <c r="F1602" s="45"/>
      <c r="G1602" s="66"/>
      <c r="H1602" s="66"/>
      <c r="I1602" s="45"/>
      <c r="J1602" s="119"/>
    </row>
    <row r="1603" spans="1:10">
      <c r="A1603" s="45"/>
      <c r="B1603" s="45"/>
      <c r="C1603" s="45"/>
      <c r="D1603" s="45"/>
      <c r="E1603" s="45"/>
      <c r="F1603" s="45"/>
      <c r="G1603" s="66"/>
      <c r="H1603" s="66"/>
      <c r="I1603" s="45"/>
      <c r="J1603" s="119"/>
    </row>
    <row r="1604" spans="1:10">
      <c r="A1604" s="45"/>
      <c r="B1604" s="45"/>
      <c r="C1604" s="45"/>
      <c r="D1604" s="45"/>
      <c r="E1604" s="45"/>
      <c r="F1604" s="45"/>
      <c r="G1604" s="66"/>
      <c r="H1604" s="66"/>
      <c r="I1604" s="45"/>
      <c r="J1604" s="119"/>
    </row>
    <row r="1605" spans="1:10">
      <c r="A1605" s="45"/>
      <c r="B1605" s="45"/>
      <c r="C1605" s="45"/>
      <c r="D1605" s="45"/>
      <c r="E1605" s="45"/>
      <c r="F1605" s="45"/>
      <c r="G1605" s="66"/>
      <c r="H1605" s="66"/>
      <c r="I1605" s="45"/>
      <c r="J1605" s="119"/>
    </row>
    <row r="1606" spans="1:10">
      <c r="A1606" s="45"/>
      <c r="B1606" s="45"/>
      <c r="C1606" s="45"/>
      <c r="D1606" s="45"/>
      <c r="E1606" s="45"/>
      <c r="F1606" s="45"/>
      <c r="G1606" s="66"/>
      <c r="H1606" s="66"/>
      <c r="I1606" s="45"/>
      <c r="J1606" s="119"/>
    </row>
    <row r="1607" spans="1:10">
      <c r="A1607" s="45"/>
      <c r="B1607" s="45"/>
      <c r="C1607" s="45"/>
      <c r="D1607" s="45"/>
      <c r="E1607" s="45"/>
      <c r="F1607" s="45"/>
      <c r="G1607" s="66"/>
      <c r="H1607" s="66"/>
      <c r="I1607" s="45"/>
      <c r="J1607" s="119"/>
    </row>
    <row r="1608" spans="1:10">
      <c r="A1608" s="45"/>
      <c r="B1608" s="45"/>
      <c r="C1608" s="45"/>
      <c r="D1608" s="45"/>
      <c r="E1608" s="45"/>
      <c r="F1608" s="45"/>
      <c r="G1608" s="66"/>
      <c r="H1608" s="66"/>
      <c r="I1608" s="45"/>
      <c r="J1608" s="119"/>
    </row>
    <row r="1609" spans="1:10">
      <c r="A1609" s="45"/>
      <c r="B1609" s="45"/>
      <c r="C1609" s="45"/>
      <c r="D1609" s="45"/>
      <c r="E1609" s="45"/>
      <c r="F1609" s="45"/>
      <c r="G1609" s="66"/>
      <c r="H1609" s="66"/>
      <c r="I1609" s="45"/>
      <c r="J1609" s="119"/>
    </row>
    <row r="1610" spans="1:10">
      <c r="A1610" s="45"/>
      <c r="B1610" s="45"/>
      <c r="C1610" s="45"/>
      <c r="D1610" s="45"/>
      <c r="E1610" s="45"/>
      <c r="F1610" s="45"/>
      <c r="G1610" s="66"/>
      <c r="H1610" s="66"/>
      <c r="I1610" s="45"/>
      <c r="J1610" s="119"/>
    </row>
    <row r="1611" spans="1:10">
      <c r="A1611" s="45"/>
      <c r="B1611" s="45"/>
      <c r="C1611" s="45"/>
      <c r="D1611" s="45"/>
      <c r="E1611" s="45"/>
      <c r="F1611" s="45"/>
      <c r="G1611" s="66"/>
      <c r="H1611" s="66"/>
      <c r="I1611" s="45"/>
      <c r="J1611" s="119"/>
    </row>
    <row r="1612" spans="1:10">
      <c r="A1612" s="45"/>
      <c r="B1612" s="45"/>
      <c r="C1612" s="45"/>
      <c r="D1612" s="45"/>
      <c r="E1612" s="45"/>
      <c r="F1612" s="45"/>
      <c r="G1612" s="66"/>
      <c r="H1612" s="66"/>
      <c r="I1612" s="45"/>
      <c r="J1612" s="119"/>
    </row>
    <row r="1613" spans="1:10">
      <c r="A1613" s="45"/>
      <c r="B1613" s="45"/>
      <c r="C1613" s="45"/>
      <c r="D1613" s="45"/>
      <c r="E1613" s="45"/>
      <c r="F1613" s="45"/>
      <c r="G1613" s="66"/>
      <c r="H1613" s="66"/>
      <c r="I1613" s="45"/>
      <c r="J1613" s="119"/>
    </row>
    <row r="1614" spans="1:10">
      <c r="A1614" s="45"/>
      <c r="B1614" s="45"/>
      <c r="C1614" s="45"/>
      <c r="D1614" s="45"/>
      <c r="E1614" s="45"/>
      <c r="F1614" s="45"/>
      <c r="G1614" s="66"/>
      <c r="H1614" s="66"/>
      <c r="I1614" s="45"/>
      <c r="J1614" s="119"/>
    </row>
    <row r="1615" spans="1:10">
      <c r="A1615" s="45"/>
      <c r="B1615" s="45"/>
      <c r="C1615" s="45"/>
      <c r="D1615" s="45"/>
      <c r="E1615" s="45"/>
      <c r="F1615" s="45"/>
      <c r="G1615" s="66"/>
      <c r="H1615" s="66"/>
      <c r="I1615" s="45"/>
      <c r="J1615" s="119"/>
    </row>
    <row r="1616" spans="1:10">
      <c r="A1616" s="45"/>
      <c r="B1616" s="45"/>
      <c r="C1616" s="45"/>
      <c r="D1616" s="45"/>
      <c r="E1616" s="45"/>
      <c r="F1616" s="45"/>
      <c r="G1616" s="66"/>
      <c r="H1616" s="66"/>
      <c r="I1616" s="45"/>
      <c r="J1616" s="119"/>
    </row>
    <row r="1617" spans="1:10">
      <c r="A1617" s="45"/>
      <c r="B1617" s="45"/>
      <c r="C1617" s="45"/>
      <c r="D1617" s="45"/>
      <c r="E1617" s="45"/>
      <c r="F1617" s="45"/>
      <c r="G1617" s="66"/>
      <c r="H1617" s="66"/>
      <c r="I1617" s="45"/>
      <c r="J1617" s="119"/>
    </row>
    <row r="1618" spans="1:10">
      <c r="A1618" s="45"/>
      <c r="B1618" s="45"/>
      <c r="C1618" s="45"/>
      <c r="D1618" s="45"/>
      <c r="E1618" s="45"/>
      <c r="F1618" s="45"/>
      <c r="G1618" s="66"/>
      <c r="H1618" s="66"/>
      <c r="I1618" s="45"/>
      <c r="J1618" s="119"/>
    </row>
    <row r="1619" spans="1:10">
      <c r="A1619" s="45"/>
      <c r="B1619" s="45"/>
      <c r="C1619" s="45"/>
      <c r="D1619" s="45"/>
      <c r="E1619" s="45"/>
      <c r="F1619" s="45"/>
      <c r="G1619" s="66"/>
      <c r="H1619" s="66"/>
      <c r="I1619" s="45"/>
      <c r="J1619" s="119"/>
    </row>
    <row r="1620" spans="1:10">
      <c r="A1620" s="45"/>
      <c r="B1620" s="45"/>
      <c r="C1620" s="45"/>
      <c r="D1620" s="45"/>
      <c r="E1620" s="45"/>
      <c r="F1620" s="45"/>
      <c r="G1620" s="66"/>
      <c r="H1620" s="66"/>
      <c r="I1620" s="45"/>
      <c r="J1620" s="119"/>
    </row>
    <row r="1621" spans="1:10">
      <c r="A1621" s="45"/>
      <c r="B1621" s="45"/>
      <c r="C1621" s="45"/>
      <c r="D1621" s="45"/>
      <c r="E1621" s="45"/>
      <c r="F1621" s="45"/>
      <c r="G1621" s="66"/>
      <c r="H1621" s="66"/>
      <c r="I1621" s="45"/>
      <c r="J1621" s="119"/>
    </row>
    <row r="1622" spans="1:10">
      <c r="A1622" s="45"/>
      <c r="B1622" s="45"/>
      <c r="C1622" s="45"/>
      <c r="D1622" s="45"/>
      <c r="E1622" s="45"/>
      <c r="F1622" s="45"/>
    </row>
  </sheetData>
  <sheetProtection algorithmName="SHA-512" hashValue="f3B9iholaUHFneexYSpkyYNp7Jh6CUbm0FlpwiDK4iM4WTb/n0lqgS9cQpXfkT9krHsCFspTr8pFjuz/nWTNiA==" saltValue="4wHj6/1TKtyYZmLdUyNbdQ==" spinCount="100000" sheet="1" scenarios="1" selectLockedCells="1" autoFilter="0"/>
  <autoFilter ref="I4:I338" xr:uid="{45C4EE59-83EE-4475-B7F9-F82032C20E97}"/>
  <mergeCells count="6">
    <mergeCell ref="A3:E3"/>
    <mergeCell ref="A2:E2"/>
    <mergeCell ref="G2:H2"/>
    <mergeCell ref="G3:I3"/>
    <mergeCell ref="A1:E1"/>
    <mergeCell ref="G1:I1"/>
  </mergeCells>
  <phoneticPr fontId="3"/>
  <conditionalFormatting sqref="I4:I338">
    <cfRule type="notContainsBlanks" dxfId="8" priority="9">
      <formula>LEN(TRIM(I4))&gt;0</formula>
    </cfRule>
  </conditionalFormatting>
  <conditionalFormatting sqref="I60">
    <cfRule type="expression" priority="2">
      <formula>MOD(I60,4)=0</formula>
    </cfRule>
  </conditionalFormatting>
  <conditionalFormatting sqref="I233">
    <cfRule type="expression" priority="1">
      <formula>MOD(I233,4)=0</formula>
    </cfRule>
  </conditionalFormatting>
  <dataValidations count="6">
    <dataValidation imeMode="halfAlpha" allowBlank="1" showInputMessage="1" showErrorMessage="1" sqref="M65485:M131019 M131021:M196555 M196557:M262091 M262093:M327627 M327629:M393163 M393165:M458699 M458701:M524235 M524237:M589771 M589773:M655307 M655309:M720843 M720845:M786379 M786381:M851915 M851917:M917451 M917453:M982987 M982989:M1048576 M339:M65483 M4:M233 M249:M256 M258:M295" xr:uid="{91C9C076-147E-4BC2-BE34-43566F7303FE}"/>
    <dataValidation type="list" allowBlank="1" showInputMessage="1" showErrorMessage="1" sqref="I335:I338 I331 I316:I317 I328 I326 I324" xr:uid="{355B2851-0B28-47B9-BB6A-8011280D955D}">
      <formula1>$R$7:$R$16</formula1>
    </dataValidation>
    <dataValidation type="list" allowBlank="1" showInputMessage="1" showErrorMessage="1" sqref="I322:I323" xr:uid="{C268BFB4-FF6C-4457-A546-ABB65721189F}">
      <formula1>$R$17:$R$26</formula1>
    </dataValidation>
    <dataValidation type="list" allowBlank="1" showInputMessage="1" showErrorMessage="1" sqref="I325 I327" xr:uid="{D9CEA410-7A5A-4890-AFDD-FCC0A6F6D3EC}">
      <formula1>$R$27:$R$31</formula1>
    </dataValidation>
    <dataValidation type="custom" allowBlank="1" showInputMessage="1" showErrorMessage="1" sqref="I52:I55 I33 I62 I154" xr:uid="{6DE29134-3330-4695-BF4F-6E8181FC05DE}">
      <formula1>IF(ISEVEN(I33),I33,"")</formula1>
    </dataValidation>
    <dataValidation type="list" allowBlank="1" showInputMessage="1" showErrorMessage="1" sqref="I60 I233" xr:uid="{5AB6BDB9-9DCC-42AA-B899-E57D368B5B08}">
      <formula1>$R$32:$R$35</formula1>
    </dataValidation>
  </dataValidations>
  <pageMargins left="0.7" right="0.7" top="0.75" bottom="0.75" header="0.3" footer="0.3"/>
  <pageSetup paperSize="9" scale="84" orientation="portrait" r:id="rId1"/>
  <colBreaks count="1" manualBreakCount="1">
    <brk id="5" max="1048575" man="1"/>
  </colBreak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42DA3-E616-44C4-8250-7E27F6ADE841}">
  <sheetPr codeName="Sheet1">
    <tabColor rgb="FFFFFF00"/>
  </sheetPr>
  <dimension ref="B1:W734"/>
  <sheetViews>
    <sheetView showZeros="0" view="pageBreakPreview" zoomScaleNormal="90" zoomScaleSheetLayoutView="100" workbookViewId="0">
      <selection activeCell="N4" sqref="N4:Q4"/>
    </sheetView>
  </sheetViews>
  <sheetFormatPr defaultRowHeight="18.75"/>
  <cols>
    <col min="1" max="9" width="5.625" style="35" customWidth="1"/>
    <col min="10" max="10" width="3.625" style="35" customWidth="1"/>
    <col min="11" max="19" width="5.625" style="35" customWidth="1"/>
    <col min="20" max="23" width="30.625" style="35" customWidth="1"/>
    <col min="24" max="16384" width="9" style="35"/>
  </cols>
  <sheetData>
    <row r="1" spans="2:23" ht="15" customHeight="1">
      <c r="B1" s="168" t="s">
        <v>872</v>
      </c>
      <c r="C1" s="168"/>
      <c r="D1" s="168"/>
      <c r="E1" s="168"/>
      <c r="F1" s="168"/>
      <c r="G1" s="168"/>
      <c r="H1" s="168"/>
      <c r="I1" s="168"/>
      <c r="J1" s="168"/>
      <c r="K1" s="168"/>
      <c r="L1" s="168"/>
      <c r="M1" s="168"/>
      <c r="N1" s="152">
        <f ca="1">NOW()</f>
        <v>45722.735759143521</v>
      </c>
      <c r="O1" s="152"/>
      <c r="P1" s="152"/>
      <c r="Q1" s="152"/>
      <c r="R1" s="152"/>
      <c r="S1" s="88"/>
      <c r="T1" s="107"/>
      <c r="U1" s="106"/>
    </row>
    <row r="2" spans="2:23" ht="15" customHeight="1">
      <c r="B2" s="168"/>
      <c r="C2" s="168"/>
      <c r="D2" s="168"/>
      <c r="E2" s="168"/>
      <c r="F2" s="168"/>
      <c r="G2" s="168"/>
      <c r="H2" s="168"/>
      <c r="I2" s="168"/>
      <c r="J2" s="168"/>
      <c r="K2" s="168"/>
      <c r="L2" s="168"/>
      <c r="M2" s="168"/>
      <c r="N2" s="152"/>
      <c r="O2" s="152"/>
      <c r="P2" s="152"/>
      <c r="Q2" s="152"/>
      <c r="R2" s="152"/>
      <c r="S2" s="88"/>
    </row>
    <row r="3" spans="2:23" ht="20.100000000000001" customHeight="1" thickBot="1">
      <c r="B3" s="169" t="s">
        <v>874</v>
      </c>
      <c r="C3" s="169"/>
      <c r="D3" s="169"/>
      <c r="E3" s="169"/>
      <c r="F3" s="169"/>
      <c r="G3" s="169"/>
      <c r="H3" s="169"/>
      <c r="I3" s="169"/>
      <c r="J3" s="169"/>
      <c r="K3" s="169"/>
      <c r="L3" s="169"/>
      <c r="M3" s="169"/>
      <c r="N3" s="169"/>
      <c r="O3" s="169"/>
      <c r="P3" s="169"/>
      <c r="Q3" s="169"/>
      <c r="R3" s="169"/>
      <c r="S3" s="89"/>
    </row>
    <row r="4" spans="2:23" ht="30" customHeight="1" thickBot="1">
      <c r="B4" s="175" t="s">
        <v>536</v>
      </c>
      <c r="C4" s="176"/>
      <c r="D4" s="176"/>
      <c r="E4" s="159"/>
      <c r="F4" s="160"/>
      <c r="G4" s="160"/>
      <c r="H4" s="160"/>
      <c r="I4" s="160"/>
      <c r="J4" s="161"/>
      <c r="K4" s="153" t="s">
        <v>538</v>
      </c>
      <c r="L4" s="154"/>
      <c r="M4" s="155"/>
      <c r="N4" s="177"/>
      <c r="O4" s="178"/>
      <c r="P4" s="178"/>
      <c r="Q4" s="178"/>
      <c r="R4" s="87" t="str">
        <f>TEXT(N4,"（aaa）;；")</f>
        <v/>
      </c>
      <c r="S4" s="90"/>
      <c r="T4" s="172" t="str">
        <f>IFERROR(IF(休業日!X5="*",休業日!Y5&amp;休業日!Y6,""),"")</f>
        <v/>
      </c>
      <c r="U4" s="172"/>
      <c r="V4" s="172"/>
      <c r="W4" s="172"/>
    </row>
    <row r="5" spans="2:23" ht="30" customHeight="1" thickBot="1">
      <c r="B5" s="175" t="s">
        <v>535</v>
      </c>
      <c r="C5" s="176"/>
      <c r="D5" s="176"/>
      <c r="E5" s="162"/>
      <c r="F5" s="163"/>
      <c r="G5" s="163"/>
      <c r="H5" s="163"/>
      <c r="I5" s="163"/>
      <c r="J5" s="164"/>
      <c r="K5" s="156" t="s">
        <v>995</v>
      </c>
      <c r="L5" s="157"/>
      <c r="M5" s="158"/>
      <c r="N5" s="185"/>
      <c r="O5" s="186"/>
      <c r="P5" s="186"/>
      <c r="Q5" s="186"/>
      <c r="R5" s="187"/>
      <c r="S5" s="95"/>
      <c r="T5" s="173" t="str">
        <f ca="1">休業日!Y4</f>
        <v/>
      </c>
      <c r="U5" s="173"/>
      <c r="V5" s="173"/>
      <c r="W5" s="173"/>
    </row>
    <row r="6" spans="2:23" ht="30" customHeight="1" thickBot="1">
      <c r="B6" s="175" t="s">
        <v>537</v>
      </c>
      <c r="C6" s="176"/>
      <c r="D6" s="176"/>
      <c r="E6" s="162"/>
      <c r="F6" s="163"/>
      <c r="G6" s="163"/>
      <c r="H6" s="163"/>
      <c r="I6" s="163"/>
      <c r="J6" s="164"/>
      <c r="K6" s="153" t="s">
        <v>977</v>
      </c>
      <c r="L6" s="154"/>
      <c r="M6" s="155"/>
      <c r="N6" s="162"/>
      <c r="O6" s="163"/>
      <c r="P6" s="163"/>
      <c r="Q6" s="163"/>
      <c r="R6" s="164"/>
      <c r="S6" s="96"/>
      <c r="T6" s="171" t="str">
        <f>IF(N6="配 達 希 望",休業日!Y7,"")</f>
        <v/>
      </c>
      <c r="U6" s="171"/>
      <c r="V6" s="171"/>
      <c r="W6" s="171"/>
    </row>
    <row r="7" spans="2:23" ht="30" customHeight="1" thickBot="1">
      <c r="B7" s="175" t="s">
        <v>873</v>
      </c>
      <c r="C7" s="176"/>
      <c r="D7" s="176"/>
      <c r="E7" s="165"/>
      <c r="F7" s="166"/>
      <c r="G7" s="166"/>
      <c r="H7" s="166"/>
      <c r="I7" s="166"/>
      <c r="J7" s="167"/>
      <c r="K7" s="153" t="s">
        <v>978</v>
      </c>
      <c r="L7" s="154"/>
      <c r="M7" s="155"/>
      <c r="N7" s="162"/>
      <c r="O7" s="163"/>
      <c r="P7" s="163"/>
      <c r="Q7" s="163"/>
      <c r="R7" s="164"/>
      <c r="S7" s="96"/>
      <c r="T7" s="171" t="str">
        <f>IF('発注シート（送付用）'!Q38&gt;30,"マルチパレットの使用をお勧めします。 概算必要数➡","")</f>
        <v/>
      </c>
      <c r="U7" s="171"/>
      <c r="V7" s="97" t="str">
        <f>休業日!W2</f>
        <v/>
      </c>
      <c r="W7" s="98"/>
    </row>
    <row r="8" spans="2:23" ht="24.95" customHeight="1" thickBot="1">
      <c r="B8" s="180" t="s">
        <v>545</v>
      </c>
      <c r="C8" s="180"/>
      <c r="D8" s="180"/>
      <c r="E8" s="181" t="s">
        <v>981</v>
      </c>
      <c r="F8" s="181"/>
      <c r="G8" s="181"/>
      <c r="H8" s="181"/>
      <c r="I8" s="181"/>
      <c r="J8" s="181"/>
      <c r="K8" s="181"/>
      <c r="L8" s="181"/>
      <c r="N8" s="183" t="s">
        <v>543</v>
      </c>
      <c r="O8" s="184"/>
      <c r="P8" s="182">
        <f>休業日!T1</f>
        <v>0</v>
      </c>
      <c r="Q8" s="182"/>
      <c r="R8" s="41" t="s">
        <v>544</v>
      </c>
      <c r="S8" s="91"/>
      <c r="T8" s="174" t="str">
        <f>休業日!X25</f>
        <v/>
      </c>
      <c r="U8" s="174"/>
      <c r="V8" s="174"/>
      <c r="W8" s="174"/>
    </row>
    <row r="9" spans="2:23" ht="24.95" customHeight="1" thickBot="1">
      <c r="B9" s="180" t="s">
        <v>546</v>
      </c>
      <c r="C9" s="180"/>
      <c r="D9" s="180"/>
      <c r="E9" s="179" t="s">
        <v>805</v>
      </c>
      <c r="F9" s="179"/>
      <c r="G9" s="179"/>
      <c r="H9" s="179"/>
      <c r="I9" s="179"/>
      <c r="J9" s="179"/>
      <c r="K9" s="200" t="s">
        <v>777</v>
      </c>
      <c r="L9" s="200"/>
      <c r="M9" s="200"/>
      <c r="N9" s="200"/>
      <c r="O9" s="200"/>
      <c r="P9" s="200"/>
      <c r="Q9" s="200"/>
      <c r="R9" s="200"/>
      <c r="S9" s="86"/>
      <c r="T9" s="170">
        <f>休業日!X26</f>
        <v>0</v>
      </c>
      <c r="U9" s="170"/>
      <c r="V9" s="170"/>
      <c r="W9" s="170"/>
    </row>
    <row r="10" spans="2:23" ht="24.95" customHeight="1">
      <c r="B10" s="197" t="s">
        <v>984</v>
      </c>
      <c r="C10" s="198"/>
      <c r="D10" s="198"/>
      <c r="E10" s="198"/>
      <c r="F10" s="198"/>
      <c r="G10" s="198"/>
      <c r="H10" s="198"/>
      <c r="I10" s="198"/>
      <c r="J10" s="198"/>
      <c r="K10" s="198"/>
      <c r="L10" s="198"/>
      <c r="M10" s="198"/>
      <c r="N10" s="198"/>
      <c r="O10" s="198"/>
      <c r="P10" s="198"/>
      <c r="Q10" s="198"/>
      <c r="R10" s="199"/>
      <c r="S10" s="92"/>
    </row>
    <row r="11" spans="2:23" ht="27" customHeight="1">
      <c r="B11" s="201"/>
      <c r="C11" s="202"/>
      <c r="D11" s="202"/>
      <c r="E11" s="202"/>
      <c r="F11" s="202"/>
      <c r="G11" s="202"/>
      <c r="H11" s="202"/>
      <c r="I11" s="202"/>
      <c r="J11" s="202"/>
      <c r="K11" s="202"/>
      <c r="L11" s="202"/>
      <c r="M11" s="202"/>
      <c r="N11" s="202"/>
      <c r="O11" s="202"/>
      <c r="P11" s="202"/>
      <c r="Q11" s="202"/>
      <c r="R11" s="203"/>
      <c r="S11" s="93"/>
    </row>
    <row r="12" spans="2:23" ht="27" customHeight="1">
      <c r="B12" s="201"/>
      <c r="C12" s="202"/>
      <c r="D12" s="202"/>
      <c r="E12" s="202"/>
      <c r="F12" s="202"/>
      <c r="G12" s="202"/>
      <c r="H12" s="202"/>
      <c r="I12" s="202"/>
      <c r="J12" s="202"/>
      <c r="K12" s="202"/>
      <c r="L12" s="202"/>
      <c r="M12" s="202"/>
      <c r="N12" s="202"/>
      <c r="O12" s="202"/>
      <c r="P12" s="202"/>
      <c r="Q12" s="202"/>
      <c r="R12" s="203"/>
      <c r="S12" s="93"/>
    </row>
    <row r="13" spans="2:23" ht="27" customHeight="1">
      <c r="B13" s="201"/>
      <c r="C13" s="202"/>
      <c r="D13" s="202"/>
      <c r="E13" s="202"/>
      <c r="F13" s="202"/>
      <c r="G13" s="202"/>
      <c r="H13" s="202"/>
      <c r="I13" s="202"/>
      <c r="J13" s="202"/>
      <c r="K13" s="202"/>
      <c r="L13" s="202"/>
      <c r="M13" s="202"/>
      <c r="N13" s="202"/>
      <c r="O13" s="202"/>
      <c r="P13" s="202"/>
      <c r="Q13" s="202"/>
      <c r="R13" s="203"/>
      <c r="S13" s="93"/>
    </row>
    <row r="14" spans="2:23" ht="23.45" customHeight="1">
      <c r="B14" s="80">
        <f>VLOOKUP(1,休業日!$K$2:$N$298,1,FALSE)</f>
        <v>1</v>
      </c>
      <c r="C14" s="193" t="str">
        <f>VLOOKUP(B14,休業日!$K$2:$N$999,2,FALSE)</f>
        <v/>
      </c>
      <c r="D14" s="193"/>
      <c r="E14" s="193"/>
      <c r="F14" s="193"/>
      <c r="G14" s="193"/>
      <c r="H14" s="194" t="str">
        <f>VLOOKUP(B14,休業日!$K$2:$N$999,4,FALSE)</f>
        <v/>
      </c>
      <c r="I14" s="194"/>
      <c r="J14" s="81"/>
      <c r="K14" s="82">
        <f>VLOOKUP(26,休業日!$K$2:$N$298,1,FALSE)</f>
        <v>26</v>
      </c>
      <c r="L14" s="193" t="str">
        <f>VLOOKUP(K14,休業日!$K$2:$N$999,2,FALSE)</f>
        <v/>
      </c>
      <c r="M14" s="193"/>
      <c r="N14" s="193"/>
      <c r="O14" s="193"/>
      <c r="P14" s="193"/>
      <c r="Q14" s="195" t="str">
        <f>VLOOKUP(K14,休業日!$K$2:$N$298,4,FALSE)</f>
        <v/>
      </c>
      <c r="R14" s="196"/>
      <c r="S14" s="94"/>
    </row>
    <row r="15" spans="2:23" ht="23.45" customHeight="1">
      <c r="B15" s="80">
        <f>VLOOKUP(2,休業日!$K$2:$N$298,1,FALSE)</f>
        <v>2</v>
      </c>
      <c r="C15" s="193" t="str">
        <f>VLOOKUP(B15,休業日!$K$2:$N$999,2,FALSE)</f>
        <v/>
      </c>
      <c r="D15" s="193"/>
      <c r="E15" s="193"/>
      <c r="F15" s="193"/>
      <c r="G15" s="193"/>
      <c r="H15" s="194" t="str">
        <f>VLOOKUP(B15,休業日!$K$2:$N$999,4,FALSE)</f>
        <v/>
      </c>
      <c r="I15" s="194"/>
      <c r="J15" s="79"/>
      <c r="K15" s="82">
        <f>VLOOKUP(27,休業日!$K$2:$N$298,1,FALSE)</f>
        <v>27</v>
      </c>
      <c r="L15" s="193" t="str">
        <f>VLOOKUP(K15,休業日!$K$2:$N$999,2,FALSE)</f>
        <v/>
      </c>
      <c r="M15" s="193"/>
      <c r="N15" s="193"/>
      <c r="O15" s="193"/>
      <c r="P15" s="193"/>
      <c r="Q15" s="195" t="str">
        <f>VLOOKUP(K15,休業日!$K$2:$N$298,4,FALSE)</f>
        <v/>
      </c>
      <c r="R15" s="196"/>
      <c r="S15" s="94"/>
    </row>
    <row r="16" spans="2:23" ht="23.45" customHeight="1">
      <c r="B16" s="80">
        <f>VLOOKUP(3,休業日!$K$2:$N$298,1,FALSE)</f>
        <v>3</v>
      </c>
      <c r="C16" s="193" t="str">
        <f>VLOOKUP(B16,休業日!$K$2:$N$999,2,FALSE)</f>
        <v/>
      </c>
      <c r="D16" s="193"/>
      <c r="E16" s="193"/>
      <c r="F16" s="193"/>
      <c r="G16" s="193"/>
      <c r="H16" s="194" t="str">
        <f>VLOOKUP(B16,休業日!$K$2:$N$999,4,FALSE)</f>
        <v/>
      </c>
      <c r="I16" s="194"/>
      <c r="J16" s="79"/>
      <c r="K16" s="82">
        <f>VLOOKUP(28,休業日!$K$2:$N$298,1,FALSE)</f>
        <v>28</v>
      </c>
      <c r="L16" s="193" t="str">
        <f>VLOOKUP(K16,休業日!$K$2:$N$999,2,FALSE)</f>
        <v/>
      </c>
      <c r="M16" s="193"/>
      <c r="N16" s="193"/>
      <c r="O16" s="193"/>
      <c r="P16" s="193"/>
      <c r="Q16" s="195" t="str">
        <f>VLOOKUP(K16,休業日!$K$2:$N$298,4,FALSE)</f>
        <v/>
      </c>
      <c r="R16" s="196"/>
      <c r="S16" s="94"/>
    </row>
    <row r="17" spans="2:19" ht="23.45" customHeight="1">
      <c r="B17" s="80">
        <f>VLOOKUP(4,休業日!$K$2:$N$298,1,FALSE)</f>
        <v>4</v>
      </c>
      <c r="C17" s="193" t="str">
        <f>VLOOKUP(B17,休業日!$K$2:$N$999,2,FALSE)</f>
        <v/>
      </c>
      <c r="D17" s="193"/>
      <c r="E17" s="193"/>
      <c r="F17" s="193"/>
      <c r="G17" s="193"/>
      <c r="H17" s="194" t="str">
        <f>VLOOKUP(B17,休業日!$K$2:$N$999,4,FALSE)</f>
        <v/>
      </c>
      <c r="I17" s="194"/>
      <c r="J17" s="79"/>
      <c r="K17" s="82">
        <f>VLOOKUP(29,休業日!$K$2:$N$298,1,FALSE)</f>
        <v>29</v>
      </c>
      <c r="L17" s="193" t="str">
        <f>VLOOKUP(K17,休業日!$K$2:$N$999,2,FALSE)</f>
        <v/>
      </c>
      <c r="M17" s="193"/>
      <c r="N17" s="193"/>
      <c r="O17" s="193"/>
      <c r="P17" s="193"/>
      <c r="Q17" s="195" t="str">
        <f>VLOOKUP(K17,休業日!$K$2:$N$298,4,FALSE)</f>
        <v/>
      </c>
      <c r="R17" s="196"/>
      <c r="S17" s="94"/>
    </row>
    <row r="18" spans="2:19" ht="23.45" customHeight="1">
      <c r="B18" s="80">
        <f>VLOOKUP(5,休業日!$K$2:$N$298,1,FALSE)</f>
        <v>5</v>
      </c>
      <c r="C18" s="193" t="str">
        <f>VLOOKUP(B18,休業日!$K$2:$N$999,2,FALSE)</f>
        <v/>
      </c>
      <c r="D18" s="193"/>
      <c r="E18" s="193"/>
      <c r="F18" s="193"/>
      <c r="G18" s="193"/>
      <c r="H18" s="194" t="str">
        <f>VLOOKUP(B18,休業日!$K$2:$N$999,4,FALSE)</f>
        <v/>
      </c>
      <c r="I18" s="194"/>
      <c r="J18" s="79"/>
      <c r="K18" s="82">
        <f>VLOOKUP(30,休業日!$K$2:$N$298,1,FALSE)</f>
        <v>30</v>
      </c>
      <c r="L18" s="193" t="str">
        <f>VLOOKUP(K18,休業日!$K$2:$N$999,2,FALSE)</f>
        <v/>
      </c>
      <c r="M18" s="193"/>
      <c r="N18" s="193"/>
      <c r="O18" s="193"/>
      <c r="P18" s="193"/>
      <c r="Q18" s="195" t="str">
        <f>VLOOKUP(K18,休業日!$K$2:$N$298,4,FALSE)</f>
        <v/>
      </c>
      <c r="R18" s="196"/>
      <c r="S18" s="94"/>
    </row>
    <row r="19" spans="2:19" ht="23.45" customHeight="1">
      <c r="B19" s="80">
        <f>VLOOKUP(6,休業日!$K$2:$N$298,1,FALSE)</f>
        <v>6</v>
      </c>
      <c r="C19" s="193" t="str">
        <f>VLOOKUP(B19,休業日!$K$2:$N$999,2,FALSE)</f>
        <v/>
      </c>
      <c r="D19" s="193"/>
      <c r="E19" s="193"/>
      <c r="F19" s="193"/>
      <c r="G19" s="193"/>
      <c r="H19" s="194" t="str">
        <f>VLOOKUP(B19,休業日!$K$2:$N$999,4,FALSE)</f>
        <v/>
      </c>
      <c r="I19" s="194"/>
      <c r="J19" s="79"/>
      <c r="K19" s="82">
        <f>VLOOKUP(31,休業日!$K$2:$N$298,1,FALSE)</f>
        <v>31</v>
      </c>
      <c r="L19" s="193" t="str">
        <f>VLOOKUP(K19,休業日!$K$2:$N$999,2,FALSE)</f>
        <v/>
      </c>
      <c r="M19" s="193"/>
      <c r="N19" s="193"/>
      <c r="O19" s="193"/>
      <c r="P19" s="193"/>
      <c r="Q19" s="195" t="str">
        <f>VLOOKUP(K19,休業日!$K$2:$N$298,4,FALSE)</f>
        <v/>
      </c>
      <c r="R19" s="196"/>
      <c r="S19" s="94"/>
    </row>
    <row r="20" spans="2:19" ht="23.45" customHeight="1">
      <c r="B20" s="80">
        <f>VLOOKUP(7,休業日!$K$2:$N$298,1,FALSE)</f>
        <v>7</v>
      </c>
      <c r="C20" s="193" t="str">
        <f>VLOOKUP(B20,休業日!$K$2:$N$999,2,FALSE)</f>
        <v/>
      </c>
      <c r="D20" s="193"/>
      <c r="E20" s="193"/>
      <c r="F20" s="193"/>
      <c r="G20" s="193"/>
      <c r="H20" s="194" t="str">
        <f>VLOOKUP(B20,休業日!$K$2:$N$999,4,FALSE)</f>
        <v/>
      </c>
      <c r="I20" s="194"/>
      <c r="J20" s="79"/>
      <c r="K20" s="82">
        <f>VLOOKUP(32,休業日!$K$2:$N$298,1,FALSE)</f>
        <v>32</v>
      </c>
      <c r="L20" s="193" t="str">
        <f>VLOOKUP(K20,休業日!$K$2:$N$999,2,FALSE)</f>
        <v/>
      </c>
      <c r="M20" s="193"/>
      <c r="N20" s="193"/>
      <c r="O20" s="193"/>
      <c r="P20" s="193"/>
      <c r="Q20" s="195" t="str">
        <f>VLOOKUP(K20,休業日!$K$2:$N$298,4,FALSE)</f>
        <v/>
      </c>
      <c r="R20" s="196"/>
      <c r="S20" s="94"/>
    </row>
    <row r="21" spans="2:19" ht="23.45" customHeight="1">
      <c r="B21" s="80">
        <f>VLOOKUP(8,休業日!$K$2:$N$298,1,FALSE)</f>
        <v>8</v>
      </c>
      <c r="C21" s="193" t="str">
        <f>VLOOKUP(B21,休業日!$K$2:$N$999,2,FALSE)</f>
        <v/>
      </c>
      <c r="D21" s="193"/>
      <c r="E21" s="193"/>
      <c r="F21" s="193"/>
      <c r="G21" s="193"/>
      <c r="H21" s="194" t="str">
        <f>VLOOKUP(B21,休業日!$K$2:$N$999,4,FALSE)</f>
        <v/>
      </c>
      <c r="I21" s="194"/>
      <c r="J21" s="79"/>
      <c r="K21" s="82">
        <f>VLOOKUP(33,休業日!$K$2:$N$298,1,FALSE)</f>
        <v>33</v>
      </c>
      <c r="L21" s="193" t="str">
        <f>VLOOKUP(K21,休業日!$K$2:$N$999,2,FALSE)</f>
        <v/>
      </c>
      <c r="M21" s="193"/>
      <c r="N21" s="193"/>
      <c r="O21" s="193"/>
      <c r="P21" s="193"/>
      <c r="Q21" s="195" t="str">
        <f>VLOOKUP(K21,休業日!$K$2:$N$298,4,FALSE)</f>
        <v/>
      </c>
      <c r="R21" s="196"/>
      <c r="S21" s="94"/>
    </row>
    <row r="22" spans="2:19" ht="23.45" customHeight="1">
      <c r="B22" s="80">
        <f>VLOOKUP(9,休業日!$K$2:$N$298,1,FALSE)</f>
        <v>9</v>
      </c>
      <c r="C22" s="193" t="str">
        <f>VLOOKUP(B22,休業日!$K$2:$N$999,2,FALSE)</f>
        <v/>
      </c>
      <c r="D22" s="193"/>
      <c r="E22" s="193"/>
      <c r="F22" s="193"/>
      <c r="G22" s="193"/>
      <c r="H22" s="194" t="str">
        <f>VLOOKUP(B22,休業日!$K$2:$N$999,4,FALSE)</f>
        <v/>
      </c>
      <c r="I22" s="194"/>
      <c r="J22" s="79"/>
      <c r="K22" s="82">
        <f>VLOOKUP(34,休業日!$K$2:$N$298,1,FALSE)</f>
        <v>34</v>
      </c>
      <c r="L22" s="193" t="str">
        <f>VLOOKUP(K22,休業日!$K$2:$N$999,2,FALSE)</f>
        <v/>
      </c>
      <c r="M22" s="193"/>
      <c r="N22" s="193"/>
      <c r="O22" s="193"/>
      <c r="P22" s="193"/>
      <c r="Q22" s="195" t="str">
        <f>VLOOKUP(K22,休業日!$K$2:$N$298,4,FALSE)</f>
        <v/>
      </c>
      <c r="R22" s="196"/>
      <c r="S22" s="94"/>
    </row>
    <row r="23" spans="2:19" ht="23.45" customHeight="1">
      <c r="B23" s="80">
        <f>VLOOKUP(10,休業日!$K$2:$N$298,1,FALSE)</f>
        <v>10</v>
      </c>
      <c r="C23" s="193" t="str">
        <f>VLOOKUP(B23,休業日!$K$2:$N$999,2,FALSE)</f>
        <v/>
      </c>
      <c r="D23" s="193"/>
      <c r="E23" s="193"/>
      <c r="F23" s="193"/>
      <c r="G23" s="193"/>
      <c r="H23" s="194" t="str">
        <f>VLOOKUP(B23,休業日!$K$2:$N$999,4,FALSE)</f>
        <v/>
      </c>
      <c r="I23" s="194"/>
      <c r="J23" s="79"/>
      <c r="K23" s="82">
        <f>VLOOKUP(35,休業日!$K$2:$N$298,1,FALSE)</f>
        <v>35</v>
      </c>
      <c r="L23" s="193" t="str">
        <f>VLOOKUP(K23,休業日!$K$2:$N$999,2,FALSE)</f>
        <v/>
      </c>
      <c r="M23" s="193"/>
      <c r="N23" s="193"/>
      <c r="O23" s="193"/>
      <c r="P23" s="193"/>
      <c r="Q23" s="195" t="str">
        <f>VLOOKUP(K23,休業日!$K$2:$N$298,4,FALSE)</f>
        <v/>
      </c>
      <c r="R23" s="196"/>
      <c r="S23" s="94"/>
    </row>
    <row r="24" spans="2:19" ht="23.45" customHeight="1">
      <c r="B24" s="80">
        <f>VLOOKUP(11,休業日!$K$2:$N$298,1,FALSE)</f>
        <v>11</v>
      </c>
      <c r="C24" s="193" t="str">
        <f>VLOOKUP(B24,休業日!$K$2:$N$999,2,FALSE)</f>
        <v/>
      </c>
      <c r="D24" s="193"/>
      <c r="E24" s="193"/>
      <c r="F24" s="193"/>
      <c r="G24" s="193"/>
      <c r="H24" s="194" t="str">
        <f>VLOOKUP(B24,休業日!$K$2:$N$999,4,FALSE)</f>
        <v/>
      </c>
      <c r="I24" s="194"/>
      <c r="J24" s="79"/>
      <c r="K24" s="82">
        <f>VLOOKUP(36,休業日!$K$2:$N$298,1,FALSE)</f>
        <v>36</v>
      </c>
      <c r="L24" s="193" t="str">
        <f>VLOOKUP(K24,休業日!$K$2:$N$999,2,FALSE)</f>
        <v/>
      </c>
      <c r="M24" s="193"/>
      <c r="N24" s="193"/>
      <c r="O24" s="193"/>
      <c r="P24" s="193"/>
      <c r="Q24" s="195" t="str">
        <f>VLOOKUP(K24,休業日!$K$2:$N$298,4,FALSE)</f>
        <v/>
      </c>
      <c r="R24" s="196"/>
      <c r="S24" s="94"/>
    </row>
    <row r="25" spans="2:19" ht="23.45" customHeight="1">
      <c r="B25" s="80">
        <f>VLOOKUP(12,休業日!$K$2:$N$298,1,FALSE)</f>
        <v>12</v>
      </c>
      <c r="C25" s="193" t="str">
        <f>VLOOKUP(B25,休業日!$K$2:$N$999,2,FALSE)</f>
        <v/>
      </c>
      <c r="D25" s="193"/>
      <c r="E25" s="193"/>
      <c r="F25" s="193"/>
      <c r="G25" s="193"/>
      <c r="H25" s="194" t="str">
        <f>VLOOKUP(B25,休業日!$K$2:$N$999,4,FALSE)</f>
        <v/>
      </c>
      <c r="I25" s="194"/>
      <c r="J25" s="79"/>
      <c r="K25" s="82">
        <f>VLOOKUP(37,休業日!$K$2:$N$298,1,FALSE)</f>
        <v>37</v>
      </c>
      <c r="L25" s="193" t="str">
        <f>VLOOKUP(K25,休業日!$K$2:$N$999,2,FALSE)</f>
        <v/>
      </c>
      <c r="M25" s="193"/>
      <c r="N25" s="193"/>
      <c r="O25" s="193"/>
      <c r="P25" s="193"/>
      <c r="Q25" s="195" t="str">
        <f>VLOOKUP(K25,休業日!$K$2:$N$298,4,FALSE)</f>
        <v/>
      </c>
      <c r="R25" s="196"/>
      <c r="S25" s="94"/>
    </row>
    <row r="26" spans="2:19" ht="23.45" customHeight="1">
      <c r="B26" s="80">
        <f>VLOOKUP(13,休業日!$K$2:$N$298,1,FALSE)</f>
        <v>13</v>
      </c>
      <c r="C26" s="193" t="str">
        <f>VLOOKUP(B26,休業日!$K$2:$N$999,2,FALSE)</f>
        <v/>
      </c>
      <c r="D26" s="193"/>
      <c r="E26" s="193"/>
      <c r="F26" s="193"/>
      <c r="G26" s="193"/>
      <c r="H26" s="194" t="str">
        <f>VLOOKUP(B26,休業日!$K$2:$N$999,4,FALSE)</f>
        <v/>
      </c>
      <c r="I26" s="194"/>
      <c r="J26" s="79"/>
      <c r="K26" s="82">
        <f>VLOOKUP(38,休業日!$K$2:$N$298,1,FALSE)</f>
        <v>38</v>
      </c>
      <c r="L26" s="193" t="str">
        <f>VLOOKUP(K26,休業日!$K$2:$N$999,2,FALSE)</f>
        <v/>
      </c>
      <c r="M26" s="193"/>
      <c r="N26" s="193"/>
      <c r="O26" s="193"/>
      <c r="P26" s="193"/>
      <c r="Q26" s="195" t="str">
        <f>VLOOKUP(K26,休業日!$K$2:$N$298,4,FALSE)</f>
        <v/>
      </c>
      <c r="R26" s="196"/>
      <c r="S26" s="94"/>
    </row>
    <row r="27" spans="2:19" ht="23.45" customHeight="1">
      <c r="B27" s="80">
        <f>VLOOKUP(14,休業日!$K$2:$N$298,1,FALSE)</f>
        <v>14</v>
      </c>
      <c r="C27" s="193" t="str">
        <f>VLOOKUP(B27,休業日!$K$2:$N$999,2,FALSE)</f>
        <v/>
      </c>
      <c r="D27" s="193"/>
      <c r="E27" s="193"/>
      <c r="F27" s="193"/>
      <c r="G27" s="193"/>
      <c r="H27" s="194" t="str">
        <f>VLOOKUP(B27,休業日!$K$2:$N$999,4,FALSE)</f>
        <v/>
      </c>
      <c r="I27" s="194"/>
      <c r="J27" s="79"/>
      <c r="K27" s="82">
        <f>VLOOKUP(39,休業日!$K$2:$N$298,1,FALSE)</f>
        <v>39</v>
      </c>
      <c r="L27" s="193" t="str">
        <f>VLOOKUP(K27,休業日!$K$2:$N$999,2,FALSE)</f>
        <v/>
      </c>
      <c r="M27" s="193"/>
      <c r="N27" s="193"/>
      <c r="O27" s="193"/>
      <c r="P27" s="193"/>
      <c r="Q27" s="195" t="str">
        <f>VLOOKUP(K27,休業日!$K$2:$N$298,4,FALSE)</f>
        <v/>
      </c>
      <c r="R27" s="196"/>
      <c r="S27" s="94"/>
    </row>
    <row r="28" spans="2:19" ht="23.45" customHeight="1">
      <c r="B28" s="80">
        <f>VLOOKUP(15,休業日!$K$2:$N$298,1,FALSE)</f>
        <v>15</v>
      </c>
      <c r="C28" s="193" t="str">
        <f>VLOOKUP(B28,休業日!$K$2:$N$999,2,FALSE)</f>
        <v/>
      </c>
      <c r="D28" s="193"/>
      <c r="E28" s="193"/>
      <c r="F28" s="193"/>
      <c r="G28" s="193"/>
      <c r="H28" s="194" t="str">
        <f>VLOOKUP(B28,休業日!$K$2:$N$999,4,FALSE)</f>
        <v/>
      </c>
      <c r="I28" s="194"/>
      <c r="J28" s="79"/>
      <c r="K28" s="82">
        <f>VLOOKUP(40,休業日!$K$2:$N$298,1,FALSE)</f>
        <v>40</v>
      </c>
      <c r="L28" s="193" t="str">
        <f>VLOOKUP(K28,休業日!$K$2:$N$999,2,FALSE)</f>
        <v/>
      </c>
      <c r="M28" s="193"/>
      <c r="N28" s="193"/>
      <c r="O28" s="193"/>
      <c r="P28" s="193"/>
      <c r="Q28" s="195" t="str">
        <f>VLOOKUP(K28,休業日!$K$2:$N$298,4,FALSE)</f>
        <v/>
      </c>
      <c r="R28" s="196"/>
      <c r="S28" s="94"/>
    </row>
    <row r="29" spans="2:19" ht="23.45" customHeight="1">
      <c r="B29" s="80">
        <f>VLOOKUP(16,休業日!$K$2:$N$298,1,FALSE)</f>
        <v>16</v>
      </c>
      <c r="C29" s="193" t="str">
        <f>VLOOKUP(B29,休業日!$K$2:$N$999,2,FALSE)</f>
        <v/>
      </c>
      <c r="D29" s="193"/>
      <c r="E29" s="193"/>
      <c r="F29" s="193"/>
      <c r="G29" s="193"/>
      <c r="H29" s="194" t="str">
        <f>VLOOKUP(B29,休業日!$K$2:$N$999,4,FALSE)</f>
        <v/>
      </c>
      <c r="I29" s="194"/>
      <c r="J29" s="79"/>
      <c r="K29" s="82">
        <f>VLOOKUP(41,休業日!$K$2:$N$298,1,FALSE)</f>
        <v>41</v>
      </c>
      <c r="L29" s="193" t="str">
        <f>VLOOKUP(K29,休業日!$K$2:$N$999,2,FALSE)</f>
        <v/>
      </c>
      <c r="M29" s="193"/>
      <c r="N29" s="193"/>
      <c r="O29" s="193"/>
      <c r="P29" s="193"/>
      <c r="Q29" s="195" t="str">
        <f>VLOOKUP(K29,休業日!$K$2:$N$298,4,FALSE)</f>
        <v/>
      </c>
      <c r="R29" s="196"/>
      <c r="S29" s="94"/>
    </row>
    <row r="30" spans="2:19" ht="23.45" customHeight="1">
      <c r="B30" s="80">
        <f>VLOOKUP(17,休業日!$K$2:$N$298,1,FALSE)</f>
        <v>17</v>
      </c>
      <c r="C30" s="193" t="str">
        <f>VLOOKUP(B30,休業日!$K$2:$N$999,2,FALSE)</f>
        <v/>
      </c>
      <c r="D30" s="193"/>
      <c r="E30" s="193"/>
      <c r="F30" s="193"/>
      <c r="G30" s="193"/>
      <c r="H30" s="194" t="str">
        <f>VLOOKUP(B30,休業日!$K$2:$N$999,4,FALSE)</f>
        <v/>
      </c>
      <c r="I30" s="194"/>
      <c r="J30" s="79"/>
      <c r="K30" s="82">
        <f>VLOOKUP(42,休業日!$K$2:$N$298,1,FALSE)</f>
        <v>42</v>
      </c>
      <c r="L30" s="193" t="str">
        <f>VLOOKUP(K30,休業日!$K$2:$N$999,2,FALSE)</f>
        <v/>
      </c>
      <c r="M30" s="193"/>
      <c r="N30" s="193"/>
      <c r="O30" s="193"/>
      <c r="P30" s="193"/>
      <c r="Q30" s="195" t="str">
        <f>VLOOKUP(K30,休業日!$K$2:$N$298,4,FALSE)</f>
        <v/>
      </c>
      <c r="R30" s="196"/>
      <c r="S30" s="94"/>
    </row>
    <row r="31" spans="2:19" ht="23.45" customHeight="1">
      <c r="B31" s="80">
        <f>VLOOKUP(18,休業日!$K$2:$N$298,1,FALSE)</f>
        <v>18</v>
      </c>
      <c r="C31" s="193" t="str">
        <f>VLOOKUP(B31,休業日!$K$2:$N$999,2,FALSE)</f>
        <v/>
      </c>
      <c r="D31" s="193"/>
      <c r="E31" s="193"/>
      <c r="F31" s="193"/>
      <c r="G31" s="193"/>
      <c r="H31" s="194" t="str">
        <f>VLOOKUP(B31,休業日!$K$2:$N$999,4,FALSE)</f>
        <v/>
      </c>
      <c r="I31" s="194"/>
      <c r="J31" s="79"/>
      <c r="K31" s="82">
        <f>VLOOKUP(43,休業日!$K$2:$N$298,1,FALSE)</f>
        <v>43</v>
      </c>
      <c r="L31" s="193" t="str">
        <f>VLOOKUP(K31,休業日!$K$2:$N$999,2,FALSE)</f>
        <v/>
      </c>
      <c r="M31" s="193"/>
      <c r="N31" s="193"/>
      <c r="O31" s="193"/>
      <c r="P31" s="193"/>
      <c r="Q31" s="195" t="str">
        <f>VLOOKUP(K31,休業日!$K$2:$N$298,4,FALSE)</f>
        <v/>
      </c>
      <c r="R31" s="196"/>
      <c r="S31" s="94"/>
    </row>
    <row r="32" spans="2:19" ht="23.45" customHeight="1">
      <c r="B32" s="80">
        <f>VLOOKUP(19,休業日!$K$2:$N$298,1,FALSE)</f>
        <v>19</v>
      </c>
      <c r="C32" s="193" t="str">
        <f>VLOOKUP(B32,休業日!$K$2:$N$999,2,FALSE)</f>
        <v/>
      </c>
      <c r="D32" s="193"/>
      <c r="E32" s="193"/>
      <c r="F32" s="193"/>
      <c r="G32" s="193"/>
      <c r="H32" s="194" t="str">
        <f>VLOOKUP(B32,休業日!$K$2:$N$999,4,FALSE)</f>
        <v/>
      </c>
      <c r="I32" s="194"/>
      <c r="J32" s="79"/>
      <c r="K32" s="82">
        <f>VLOOKUP(44,休業日!$K$2:$N$298,1,FALSE)</f>
        <v>44</v>
      </c>
      <c r="L32" s="193" t="str">
        <f>VLOOKUP(K32,休業日!$K$2:$N$999,2,FALSE)</f>
        <v/>
      </c>
      <c r="M32" s="193"/>
      <c r="N32" s="193"/>
      <c r="O32" s="193"/>
      <c r="P32" s="193"/>
      <c r="Q32" s="195" t="str">
        <f>VLOOKUP(K32,休業日!$K$2:$N$298,4,FALSE)</f>
        <v/>
      </c>
      <c r="R32" s="196"/>
      <c r="S32" s="94"/>
    </row>
    <row r="33" spans="2:19" ht="23.45" customHeight="1">
      <c r="B33" s="80">
        <f>VLOOKUP(20,休業日!$K$2:$N$298,1,FALSE)</f>
        <v>20</v>
      </c>
      <c r="C33" s="193" t="str">
        <f>VLOOKUP(B33,休業日!$K$2:$N$999,2,FALSE)</f>
        <v/>
      </c>
      <c r="D33" s="193"/>
      <c r="E33" s="193"/>
      <c r="F33" s="193"/>
      <c r="G33" s="193"/>
      <c r="H33" s="194" t="str">
        <f>VLOOKUP(B33,休業日!$K$2:$N$999,4,FALSE)</f>
        <v/>
      </c>
      <c r="I33" s="194"/>
      <c r="J33" s="79"/>
      <c r="K33" s="82">
        <f>VLOOKUP(45,休業日!$K$2:$N$298,1,FALSE)</f>
        <v>45</v>
      </c>
      <c r="L33" s="193" t="str">
        <f>VLOOKUP(K33,休業日!$K$2:$N$999,2,FALSE)</f>
        <v/>
      </c>
      <c r="M33" s="193"/>
      <c r="N33" s="193"/>
      <c r="O33" s="193"/>
      <c r="P33" s="193"/>
      <c r="Q33" s="195" t="str">
        <f>VLOOKUP(K33,休業日!$K$2:$N$298,4,FALSE)</f>
        <v/>
      </c>
      <c r="R33" s="196"/>
      <c r="S33" s="94"/>
    </row>
    <row r="34" spans="2:19" ht="23.45" customHeight="1">
      <c r="B34" s="80">
        <f>VLOOKUP(21,休業日!$K$2:$N$298,1,FALSE)</f>
        <v>21</v>
      </c>
      <c r="C34" s="193" t="str">
        <f>VLOOKUP(B34,休業日!$K$2:$N$999,2,FALSE)</f>
        <v/>
      </c>
      <c r="D34" s="193"/>
      <c r="E34" s="193"/>
      <c r="F34" s="193"/>
      <c r="G34" s="193"/>
      <c r="H34" s="194" t="str">
        <f>VLOOKUP(B34,休業日!$K$2:$N$999,4,FALSE)</f>
        <v/>
      </c>
      <c r="I34" s="194"/>
      <c r="J34" s="79"/>
      <c r="K34" s="82">
        <f>VLOOKUP(46,休業日!$K$2:$N$298,1,FALSE)</f>
        <v>46</v>
      </c>
      <c r="L34" s="193" t="str">
        <f>VLOOKUP(K34,休業日!$K$2:$N$999,2,FALSE)</f>
        <v/>
      </c>
      <c r="M34" s="193"/>
      <c r="N34" s="193"/>
      <c r="O34" s="193"/>
      <c r="P34" s="193"/>
      <c r="Q34" s="195" t="str">
        <f>VLOOKUP(K34,休業日!$K$2:$N$298,4,FALSE)</f>
        <v/>
      </c>
      <c r="R34" s="196"/>
      <c r="S34" s="94"/>
    </row>
    <row r="35" spans="2:19" ht="23.45" customHeight="1">
      <c r="B35" s="80">
        <f>VLOOKUP(22,休業日!$K$2:$N$298,1,FALSE)</f>
        <v>22</v>
      </c>
      <c r="C35" s="193" t="str">
        <f>VLOOKUP(B35,休業日!$K$2:$N$999,2,FALSE)</f>
        <v/>
      </c>
      <c r="D35" s="193"/>
      <c r="E35" s="193"/>
      <c r="F35" s="193"/>
      <c r="G35" s="193"/>
      <c r="H35" s="194" t="str">
        <f>VLOOKUP(B35,休業日!$K$2:$N$999,4,FALSE)</f>
        <v/>
      </c>
      <c r="I35" s="194"/>
      <c r="J35" s="79"/>
      <c r="K35" s="82">
        <f>VLOOKUP(47,休業日!$K$2:$N$298,1,FALSE)</f>
        <v>47</v>
      </c>
      <c r="L35" s="193" t="str">
        <f>VLOOKUP(K35,休業日!$K$2:$N$999,2,FALSE)</f>
        <v/>
      </c>
      <c r="M35" s="193"/>
      <c r="N35" s="193"/>
      <c r="O35" s="193"/>
      <c r="P35" s="193"/>
      <c r="Q35" s="195" t="str">
        <f>VLOOKUP(K35,休業日!$K$2:$N$298,4,FALSE)</f>
        <v/>
      </c>
      <c r="R35" s="196"/>
      <c r="S35" s="94"/>
    </row>
    <row r="36" spans="2:19" ht="23.45" customHeight="1">
      <c r="B36" s="80">
        <f>VLOOKUP(23,休業日!$K$2:$N$298,1,FALSE)</f>
        <v>23</v>
      </c>
      <c r="C36" s="193" t="str">
        <f>VLOOKUP(B36,休業日!$K$2:$N$999,2,FALSE)</f>
        <v/>
      </c>
      <c r="D36" s="193"/>
      <c r="E36" s="193"/>
      <c r="F36" s="193"/>
      <c r="G36" s="193"/>
      <c r="H36" s="194" t="str">
        <f>VLOOKUP(B36,休業日!$K$2:$N$999,4,FALSE)</f>
        <v/>
      </c>
      <c r="I36" s="194"/>
      <c r="J36" s="79"/>
      <c r="K36" s="82">
        <f>VLOOKUP(48,休業日!$K$2:$N$298,1,FALSE)</f>
        <v>48</v>
      </c>
      <c r="L36" s="193" t="str">
        <f>VLOOKUP(K36,休業日!$K$2:$N$999,2,FALSE)</f>
        <v/>
      </c>
      <c r="M36" s="193"/>
      <c r="N36" s="193"/>
      <c r="O36" s="193"/>
      <c r="P36" s="193"/>
      <c r="Q36" s="195" t="str">
        <f>VLOOKUP(K36,休業日!$K$2:$N$298,4,FALSE)</f>
        <v/>
      </c>
      <c r="R36" s="196"/>
      <c r="S36" s="94"/>
    </row>
    <row r="37" spans="2:19" ht="23.45" customHeight="1">
      <c r="B37" s="80">
        <f>VLOOKUP(24,休業日!$K$2:$N$298,1,FALSE)</f>
        <v>24</v>
      </c>
      <c r="C37" s="193" t="str">
        <f>VLOOKUP(B37,休業日!$K$2:$N$999,2,FALSE)</f>
        <v/>
      </c>
      <c r="D37" s="193"/>
      <c r="E37" s="193"/>
      <c r="F37" s="193"/>
      <c r="G37" s="193"/>
      <c r="H37" s="194" t="str">
        <f>VLOOKUP(B37,休業日!$K$2:$N$999,4,FALSE)</f>
        <v/>
      </c>
      <c r="I37" s="194"/>
      <c r="J37" s="79"/>
      <c r="K37" s="82">
        <f>VLOOKUP(49,休業日!$K$2:$N$298,1,FALSE)</f>
        <v>49</v>
      </c>
      <c r="L37" s="193" t="str">
        <f>VLOOKUP(K37,休業日!$K$2:$N$999,2,FALSE)</f>
        <v/>
      </c>
      <c r="M37" s="193"/>
      <c r="N37" s="193"/>
      <c r="O37" s="193"/>
      <c r="P37" s="193"/>
      <c r="Q37" s="195" t="str">
        <f>VLOOKUP(K37,休業日!$K$2:$N$298,4,FALSE)</f>
        <v/>
      </c>
      <c r="R37" s="196"/>
      <c r="S37" s="94"/>
    </row>
    <row r="38" spans="2:19" ht="23.45" customHeight="1" thickBot="1">
      <c r="B38" s="83">
        <f>VLOOKUP(25,休業日!$K$2:$N$298,1,FALSE)</f>
        <v>25</v>
      </c>
      <c r="C38" s="188" t="str">
        <f>VLOOKUP(B38,休業日!$K$2:$N$999,2,FALSE)</f>
        <v/>
      </c>
      <c r="D38" s="188"/>
      <c r="E38" s="188"/>
      <c r="F38" s="188"/>
      <c r="G38" s="188"/>
      <c r="H38" s="189" t="str">
        <f>VLOOKUP(B38,休業日!$K$2:$N$999,4,FALSE)</f>
        <v/>
      </c>
      <c r="I38" s="189"/>
      <c r="J38" s="84"/>
      <c r="K38" s="85"/>
      <c r="L38" s="190" t="s">
        <v>542</v>
      </c>
      <c r="M38" s="190"/>
      <c r="N38" s="190"/>
      <c r="O38" s="190"/>
      <c r="P38" s="190"/>
      <c r="Q38" s="191">
        <f>休業日!V1</f>
        <v>0</v>
      </c>
      <c r="R38" s="192"/>
      <c r="S38" s="94"/>
    </row>
    <row r="39" spans="2:19" ht="24.95" customHeight="1">
      <c r="B39" s="36"/>
    </row>
    <row r="40" spans="2:19" ht="24.95" customHeight="1">
      <c r="B40" s="36"/>
    </row>
    <row r="41" spans="2:19" ht="24.95" customHeight="1">
      <c r="B41" s="36"/>
    </row>
    <row r="42" spans="2:19" ht="24.95" customHeight="1">
      <c r="B42" s="36"/>
    </row>
    <row r="43" spans="2:19" ht="24.95" customHeight="1">
      <c r="B43" s="36"/>
    </row>
    <row r="44" spans="2:19" ht="24.95" customHeight="1">
      <c r="B44" s="36"/>
    </row>
    <row r="45" spans="2:19" ht="24.95" customHeight="1">
      <c r="B45" s="36"/>
    </row>
    <row r="46" spans="2:19" ht="24.95" customHeight="1">
      <c r="B46" s="36"/>
    </row>
    <row r="47" spans="2:19" ht="24.95" customHeight="1">
      <c r="B47" s="36"/>
    </row>
    <row r="48" spans="2:19" ht="24.95" customHeight="1">
      <c r="B48" s="36"/>
    </row>
    <row r="49" spans="2:2" ht="24.95" customHeight="1">
      <c r="B49" s="36"/>
    </row>
    <row r="50" spans="2:2" ht="24.95" customHeight="1">
      <c r="B50" s="36"/>
    </row>
    <row r="51" spans="2:2" ht="24.95" customHeight="1">
      <c r="B51" s="36"/>
    </row>
    <row r="52" spans="2:2" ht="24.95" customHeight="1">
      <c r="B52" s="36"/>
    </row>
    <row r="53" spans="2:2" ht="24.95" customHeight="1">
      <c r="B53" s="36"/>
    </row>
    <row r="54" spans="2:2" ht="24.95" customHeight="1">
      <c r="B54" s="36"/>
    </row>
    <row r="55" spans="2:2" ht="24.95" customHeight="1">
      <c r="B55" s="36"/>
    </row>
    <row r="56" spans="2:2" ht="24.95" customHeight="1">
      <c r="B56" s="36"/>
    </row>
    <row r="57" spans="2:2" ht="24.95" customHeight="1">
      <c r="B57" s="36"/>
    </row>
    <row r="58" spans="2:2" ht="24.95" customHeight="1">
      <c r="B58" s="36"/>
    </row>
    <row r="59" spans="2:2" ht="24.95" customHeight="1">
      <c r="B59" s="36"/>
    </row>
    <row r="60" spans="2:2" ht="24.95" customHeight="1">
      <c r="B60" s="36"/>
    </row>
    <row r="61" spans="2:2" ht="24.95" customHeight="1">
      <c r="B61" s="36"/>
    </row>
    <row r="62" spans="2:2" ht="24.95" customHeight="1">
      <c r="B62" s="36"/>
    </row>
    <row r="63" spans="2:2" ht="24.95" customHeight="1">
      <c r="B63" s="36"/>
    </row>
    <row r="64" spans="2:2" ht="24.95" customHeight="1">
      <c r="B64" s="36"/>
    </row>
    <row r="65" spans="2:2" ht="24.95" customHeight="1">
      <c r="B65" s="36"/>
    </row>
    <row r="66" spans="2:2" ht="24.95" customHeight="1">
      <c r="B66" s="36"/>
    </row>
    <row r="67" spans="2:2" ht="24.95" customHeight="1">
      <c r="B67" s="36"/>
    </row>
    <row r="68" spans="2:2" ht="24.95" customHeight="1">
      <c r="B68" s="36"/>
    </row>
    <row r="69" spans="2:2" ht="24.95" customHeight="1">
      <c r="B69" s="36"/>
    </row>
    <row r="70" spans="2:2" ht="24.95" customHeight="1">
      <c r="B70" s="36"/>
    </row>
    <row r="71" spans="2:2" ht="24.95" customHeight="1">
      <c r="B71" s="36"/>
    </row>
    <row r="72" spans="2:2" ht="24.95" customHeight="1">
      <c r="B72" s="36"/>
    </row>
    <row r="73" spans="2:2" ht="24.95" customHeight="1">
      <c r="B73" s="36"/>
    </row>
    <row r="74" spans="2:2" ht="24.95" customHeight="1">
      <c r="B74" s="36"/>
    </row>
    <row r="75" spans="2:2" ht="24.95" customHeight="1">
      <c r="B75" s="36"/>
    </row>
    <row r="76" spans="2:2" ht="24.95" customHeight="1">
      <c r="B76" s="36"/>
    </row>
    <row r="77" spans="2:2" ht="24.95" customHeight="1">
      <c r="B77" s="36"/>
    </row>
    <row r="78" spans="2:2" ht="24.95" customHeight="1">
      <c r="B78" s="36"/>
    </row>
    <row r="79" spans="2:2" ht="24.95" customHeight="1">
      <c r="B79" s="36"/>
    </row>
    <row r="80" spans="2:2" ht="24.95" customHeight="1">
      <c r="B80" s="36"/>
    </row>
    <row r="81" spans="2:2" ht="24.95" customHeight="1">
      <c r="B81" s="36"/>
    </row>
    <row r="82" spans="2:2" ht="24.95" customHeight="1">
      <c r="B82" s="36"/>
    </row>
    <row r="83" spans="2:2" ht="24.95" customHeight="1">
      <c r="B83" s="36"/>
    </row>
    <row r="84" spans="2:2" ht="24.95" customHeight="1">
      <c r="B84" s="36"/>
    </row>
    <row r="85" spans="2:2" ht="24.95" customHeight="1">
      <c r="B85" s="36"/>
    </row>
    <row r="86" spans="2:2" ht="24.95" customHeight="1">
      <c r="B86" s="36"/>
    </row>
    <row r="87" spans="2:2" ht="24.95" customHeight="1">
      <c r="B87" s="36"/>
    </row>
    <row r="88" spans="2:2" ht="24.95" customHeight="1">
      <c r="B88" s="36"/>
    </row>
    <row r="89" spans="2:2" ht="24.95" customHeight="1">
      <c r="B89" s="36"/>
    </row>
    <row r="90" spans="2:2" ht="24.95" customHeight="1">
      <c r="B90" s="36"/>
    </row>
    <row r="91" spans="2:2" ht="24.95" customHeight="1">
      <c r="B91" s="36"/>
    </row>
    <row r="92" spans="2:2" ht="24.95" customHeight="1">
      <c r="B92" s="36"/>
    </row>
    <row r="93" spans="2:2" ht="24.95" customHeight="1">
      <c r="B93" s="36"/>
    </row>
    <row r="94" spans="2:2" ht="24.95" customHeight="1">
      <c r="B94" s="36"/>
    </row>
    <row r="95" spans="2:2" ht="24.95" customHeight="1">
      <c r="B95" s="36"/>
    </row>
    <row r="96" spans="2:2" ht="24.95" customHeight="1">
      <c r="B96" s="36"/>
    </row>
    <row r="97" spans="2:2" ht="24.95" customHeight="1">
      <c r="B97" s="36"/>
    </row>
    <row r="98" spans="2:2" ht="24.95" customHeight="1">
      <c r="B98" s="36"/>
    </row>
    <row r="99" spans="2:2" ht="24.95" customHeight="1">
      <c r="B99" s="36"/>
    </row>
    <row r="100" spans="2:2" ht="24.95" customHeight="1">
      <c r="B100" s="36"/>
    </row>
    <row r="101" spans="2:2" ht="24.95" customHeight="1">
      <c r="B101" s="36"/>
    </row>
    <row r="102" spans="2:2" ht="24.95" customHeight="1">
      <c r="B102" s="36"/>
    </row>
    <row r="103" spans="2:2" ht="24.95" customHeight="1">
      <c r="B103" s="36"/>
    </row>
    <row r="104" spans="2:2" ht="24.95" customHeight="1">
      <c r="B104" s="36"/>
    </row>
    <row r="105" spans="2:2" ht="24.95" customHeight="1">
      <c r="B105" s="36"/>
    </row>
    <row r="106" spans="2:2" ht="24.95" customHeight="1">
      <c r="B106" s="36"/>
    </row>
    <row r="107" spans="2:2" ht="24.95" customHeight="1">
      <c r="B107" s="36"/>
    </row>
    <row r="108" spans="2:2" ht="24.95" customHeight="1">
      <c r="B108" s="36"/>
    </row>
    <row r="109" spans="2:2" ht="24.95" customHeight="1">
      <c r="B109" s="36"/>
    </row>
    <row r="110" spans="2:2" ht="24.95" customHeight="1">
      <c r="B110" s="36"/>
    </row>
    <row r="111" spans="2:2" ht="24.95" customHeight="1">
      <c r="B111" s="36"/>
    </row>
    <row r="112" spans="2:2" ht="24.95" customHeight="1">
      <c r="B112" s="36"/>
    </row>
    <row r="113" spans="2:2" ht="24.95" customHeight="1">
      <c r="B113" s="36"/>
    </row>
    <row r="114" spans="2:2" ht="24.95" customHeight="1">
      <c r="B114" s="36"/>
    </row>
    <row r="115" spans="2:2" ht="24.95" customHeight="1">
      <c r="B115" s="36"/>
    </row>
    <row r="116" spans="2:2" ht="24.95" customHeight="1">
      <c r="B116" s="36"/>
    </row>
    <row r="117" spans="2:2" ht="24.95" customHeight="1">
      <c r="B117" s="36"/>
    </row>
    <row r="118" spans="2:2" ht="24.95" customHeight="1">
      <c r="B118" s="36"/>
    </row>
    <row r="119" spans="2:2" ht="24.95" customHeight="1">
      <c r="B119" s="36"/>
    </row>
    <row r="120" spans="2:2" ht="24.95" customHeight="1">
      <c r="B120" s="36"/>
    </row>
    <row r="121" spans="2:2" ht="24.95" customHeight="1">
      <c r="B121" s="36"/>
    </row>
    <row r="122" spans="2:2" ht="24.95" customHeight="1">
      <c r="B122" s="36"/>
    </row>
    <row r="123" spans="2:2" ht="24.95" customHeight="1">
      <c r="B123" s="36"/>
    </row>
    <row r="124" spans="2:2" ht="24.95" customHeight="1">
      <c r="B124" s="36"/>
    </row>
    <row r="125" spans="2:2" ht="24.95" customHeight="1">
      <c r="B125" s="36"/>
    </row>
    <row r="126" spans="2:2" ht="24.95" customHeight="1">
      <c r="B126" s="36"/>
    </row>
    <row r="127" spans="2:2" ht="24.95" customHeight="1">
      <c r="B127" s="36"/>
    </row>
    <row r="128" spans="2:2" ht="24.95" customHeight="1">
      <c r="B128" s="36"/>
    </row>
    <row r="129" spans="2:2" ht="24.95" customHeight="1">
      <c r="B129" s="36"/>
    </row>
    <row r="130" spans="2:2" ht="24.95" customHeight="1">
      <c r="B130" s="36"/>
    </row>
    <row r="131" spans="2:2" ht="24.95" customHeight="1">
      <c r="B131" s="36"/>
    </row>
    <row r="132" spans="2:2" ht="24.95" customHeight="1">
      <c r="B132" s="36"/>
    </row>
    <row r="133" spans="2:2" ht="24.95" customHeight="1">
      <c r="B133" s="36"/>
    </row>
    <row r="134" spans="2:2" ht="24.95" customHeight="1">
      <c r="B134" s="36"/>
    </row>
    <row r="135" spans="2:2" ht="24.95" customHeight="1">
      <c r="B135" s="36"/>
    </row>
    <row r="136" spans="2:2" ht="24.95" customHeight="1">
      <c r="B136" s="36"/>
    </row>
    <row r="137" spans="2:2" ht="24.95" customHeight="1">
      <c r="B137" s="36"/>
    </row>
    <row r="138" spans="2:2" ht="24.95" customHeight="1">
      <c r="B138" s="36"/>
    </row>
    <row r="139" spans="2:2" ht="24.95" customHeight="1">
      <c r="B139" s="36"/>
    </row>
    <row r="140" spans="2:2" ht="24.95" customHeight="1">
      <c r="B140" s="36"/>
    </row>
    <row r="141" spans="2:2" ht="24.95" customHeight="1">
      <c r="B141" s="36"/>
    </row>
    <row r="142" spans="2:2" ht="24.95" customHeight="1">
      <c r="B142" s="36"/>
    </row>
    <row r="143" spans="2:2" ht="24.95" customHeight="1">
      <c r="B143" s="36"/>
    </row>
    <row r="144" spans="2:2" ht="24.95" customHeight="1">
      <c r="B144" s="36"/>
    </row>
    <row r="145" spans="2:2" ht="24.95" customHeight="1">
      <c r="B145" s="36"/>
    </row>
    <row r="146" spans="2:2" ht="24.95" customHeight="1">
      <c r="B146" s="36"/>
    </row>
    <row r="147" spans="2:2" ht="24.95" customHeight="1">
      <c r="B147" s="36"/>
    </row>
    <row r="148" spans="2:2" ht="24.95" customHeight="1">
      <c r="B148" s="36"/>
    </row>
    <row r="149" spans="2:2" ht="24.95" customHeight="1">
      <c r="B149" s="36"/>
    </row>
    <row r="150" spans="2:2" ht="24.95" customHeight="1">
      <c r="B150" s="36"/>
    </row>
    <row r="151" spans="2:2" ht="24.95" customHeight="1">
      <c r="B151" s="36"/>
    </row>
    <row r="152" spans="2:2" ht="24.95" customHeight="1">
      <c r="B152" s="36"/>
    </row>
    <row r="153" spans="2:2" ht="24.95" customHeight="1">
      <c r="B153" s="36"/>
    </row>
    <row r="154" spans="2:2" ht="24.95" customHeight="1">
      <c r="B154" s="36"/>
    </row>
    <row r="155" spans="2:2" ht="24.95" customHeight="1">
      <c r="B155" s="36"/>
    </row>
    <row r="156" spans="2:2" ht="24.95" customHeight="1">
      <c r="B156" s="36"/>
    </row>
    <row r="157" spans="2:2" ht="24.95" customHeight="1">
      <c r="B157" s="36"/>
    </row>
    <row r="158" spans="2:2" ht="24.95" customHeight="1">
      <c r="B158" s="36"/>
    </row>
    <row r="159" spans="2:2" ht="24.95" customHeight="1">
      <c r="B159" s="36"/>
    </row>
    <row r="160" spans="2:2" ht="24.95" customHeight="1">
      <c r="B160" s="36"/>
    </row>
    <row r="161" spans="2:2" ht="24.95" customHeight="1">
      <c r="B161" s="36"/>
    </row>
    <row r="162" spans="2:2" ht="24.95" customHeight="1">
      <c r="B162" s="36"/>
    </row>
    <row r="163" spans="2:2" ht="24.95" customHeight="1">
      <c r="B163" s="36"/>
    </row>
    <row r="164" spans="2:2" ht="24.95" customHeight="1">
      <c r="B164" s="36"/>
    </row>
    <row r="165" spans="2:2" ht="24.95" customHeight="1">
      <c r="B165" s="36"/>
    </row>
    <row r="166" spans="2:2" ht="24.95" customHeight="1">
      <c r="B166" s="36"/>
    </row>
    <row r="167" spans="2:2" ht="24.95" customHeight="1">
      <c r="B167" s="36"/>
    </row>
    <row r="168" spans="2:2" ht="24.95" customHeight="1">
      <c r="B168" s="36"/>
    </row>
    <row r="169" spans="2:2" ht="24.95" customHeight="1">
      <c r="B169" s="36"/>
    </row>
    <row r="170" spans="2:2" ht="24.95" customHeight="1">
      <c r="B170" s="36"/>
    </row>
    <row r="171" spans="2:2" ht="24.95" customHeight="1">
      <c r="B171" s="36"/>
    </row>
    <row r="172" spans="2:2" ht="24.95" customHeight="1">
      <c r="B172" s="36"/>
    </row>
    <row r="173" spans="2:2" ht="24.95" customHeight="1">
      <c r="B173" s="36"/>
    </row>
    <row r="174" spans="2:2" ht="24.95" customHeight="1">
      <c r="B174" s="36"/>
    </row>
    <row r="175" spans="2:2" ht="24.95" customHeight="1">
      <c r="B175" s="36"/>
    </row>
    <row r="176" spans="2:2" ht="24.95" customHeight="1">
      <c r="B176" s="36"/>
    </row>
    <row r="177" spans="2:2" ht="24.95" customHeight="1">
      <c r="B177" s="36"/>
    </row>
    <row r="178" spans="2:2" ht="24.95" customHeight="1">
      <c r="B178" s="36"/>
    </row>
    <row r="179" spans="2:2">
      <c r="B179" s="36"/>
    </row>
    <row r="180" spans="2:2">
      <c r="B180" s="36"/>
    </row>
    <row r="181" spans="2:2">
      <c r="B181" s="36"/>
    </row>
    <row r="182" spans="2:2">
      <c r="B182" s="36"/>
    </row>
    <row r="183" spans="2:2">
      <c r="B183" s="36"/>
    </row>
    <row r="184" spans="2:2">
      <c r="B184" s="36"/>
    </row>
    <row r="185" spans="2:2">
      <c r="B185" s="36"/>
    </row>
    <row r="186" spans="2:2">
      <c r="B186" s="36"/>
    </row>
    <row r="187" spans="2:2">
      <c r="B187" s="36"/>
    </row>
    <row r="188" spans="2:2">
      <c r="B188" s="36"/>
    </row>
    <row r="189" spans="2:2">
      <c r="B189" s="36"/>
    </row>
    <row r="190" spans="2:2">
      <c r="B190" s="36"/>
    </row>
    <row r="191" spans="2:2">
      <c r="B191" s="36"/>
    </row>
    <row r="192" spans="2:2">
      <c r="B192" s="36"/>
    </row>
    <row r="193" spans="2:2">
      <c r="B193" s="36"/>
    </row>
    <row r="194" spans="2:2">
      <c r="B194" s="36"/>
    </row>
    <row r="195" spans="2:2">
      <c r="B195" s="36"/>
    </row>
    <row r="196" spans="2:2">
      <c r="B196" s="36"/>
    </row>
    <row r="197" spans="2:2">
      <c r="B197" s="36"/>
    </row>
    <row r="198" spans="2:2">
      <c r="B198" s="36"/>
    </row>
    <row r="199" spans="2:2">
      <c r="B199" s="36"/>
    </row>
    <row r="200" spans="2:2">
      <c r="B200" s="36"/>
    </row>
    <row r="201" spans="2:2">
      <c r="B201" s="36"/>
    </row>
    <row r="202" spans="2:2">
      <c r="B202" s="36"/>
    </row>
    <row r="203" spans="2:2">
      <c r="B203" s="36"/>
    </row>
    <row r="204" spans="2:2">
      <c r="B204" s="36"/>
    </row>
    <row r="205" spans="2:2">
      <c r="B205" s="36"/>
    </row>
    <row r="206" spans="2:2">
      <c r="B206" s="36"/>
    </row>
    <row r="207" spans="2:2">
      <c r="B207" s="36"/>
    </row>
    <row r="208" spans="2:2">
      <c r="B208" s="36"/>
    </row>
    <row r="209" spans="2:2">
      <c r="B209" s="36"/>
    </row>
    <row r="210" spans="2:2">
      <c r="B210" s="36"/>
    </row>
    <row r="211" spans="2:2">
      <c r="B211" s="36"/>
    </row>
    <row r="212" spans="2:2">
      <c r="B212" s="36"/>
    </row>
    <row r="213" spans="2:2">
      <c r="B213" s="36"/>
    </row>
    <row r="214" spans="2:2">
      <c r="B214" s="36"/>
    </row>
    <row r="215" spans="2:2">
      <c r="B215" s="36"/>
    </row>
    <row r="216" spans="2:2">
      <c r="B216" s="36"/>
    </row>
    <row r="217" spans="2:2">
      <c r="B217" s="36"/>
    </row>
    <row r="218" spans="2:2">
      <c r="B218" s="36"/>
    </row>
    <row r="219" spans="2:2">
      <c r="B219" s="36"/>
    </row>
    <row r="220" spans="2:2">
      <c r="B220" s="36"/>
    </row>
    <row r="221" spans="2:2">
      <c r="B221" s="36"/>
    </row>
    <row r="222" spans="2:2">
      <c r="B222" s="36"/>
    </row>
    <row r="223" spans="2:2">
      <c r="B223" s="36"/>
    </row>
    <row r="224" spans="2:2">
      <c r="B224" s="36"/>
    </row>
    <row r="225" spans="2:2">
      <c r="B225" s="36"/>
    </row>
    <row r="226" spans="2:2">
      <c r="B226" s="36"/>
    </row>
    <row r="227" spans="2:2">
      <c r="B227" s="36"/>
    </row>
    <row r="228" spans="2:2">
      <c r="B228" s="36"/>
    </row>
    <row r="229" spans="2:2">
      <c r="B229" s="36"/>
    </row>
    <row r="230" spans="2:2">
      <c r="B230" s="36"/>
    </row>
    <row r="231" spans="2:2">
      <c r="B231" s="36"/>
    </row>
    <row r="232" spans="2:2">
      <c r="B232" s="36"/>
    </row>
    <row r="233" spans="2:2">
      <c r="B233" s="36"/>
    </row>
    <row r="234" spans="2:2">
      <c r="B234" s="36"/>
    </row>
    <row r="235" spans="2:2">
      <c r="B235" s="36"/>
    </row>
    <row r="236" spans="2:2">
      <c r="B236" s="36"/>
    </row>
    <row r="237" spans="2:2">
      <c r="B237" s="36"/>
    </row>
    <row r="238" spans="2:2">
      <c r="B238" s="36"/>
    </row>
    <row r="239" spans="2:2">
      <c r="B239" s="36"/>
    </row>
    <row r="240" spans="2:2">
      <c r="B240" s="36"/>
    </row>
    <row r="241" spans="2:2">
      <c r="B241" s="36"/>
    </row>
    <row r="242" spans="2:2">
      <c r="B242" s="36"/>
    </row>
    <row r="243" spans="2:2">
      <c r="B243" s="36"/>
    </row>
    <row r="244" spans="2:2">
      <c r="B244" s="36"/>
    </row>
    <row r="245" spans="2:2">
      <c r="B245" s="36"/>
    </row>
    <row r="246" spans="2:2">
      <c r="B246" s="36"/>
    </row>
    <row r="247" spans="2:2">
      <c r="B247" s="36"/>
    </row>
    <row r="248" spans="2:2">
      <c r="B248" s="36"/>
    </row>
    <row r="249" spans="2:2">
      <c r="B249" s="36"/>
    </row>
    <row r="250" spans="2:2">
      <c r="B250" s="36"/>
    </row>
    <row r="251" spans="2:2">
      <c r="B251" s="36"/>
    </row>
    <row r="252" spans="2:2">
      <c r="B252" s="36"/>
    </row>
    <row r="253" spans="2:2">
      <c r="B253" s="36"/>
    </row>
    <row r="254" spans="2:2">
      <c r="B254" s="36"/>
    </row>
    <row r="255" spans="2:2">
      <c r="B255" s="36"/>
    </row>
    <row r="256" spans="2:2">
      <c r="B256" s="36"/>
    </row>
    <row r="257" spans="2:2">
      <c r="B257" s="36"/>
    </row>
    <row r="258" spans="2:2">
      <c r="B258" s="36"/>
    </row>
    <row r="259" spans="2:2">
      <c r="B259" s="36"/>
    </row>
    <row r="260" spans="2:2">
      <c r="B260" s="36"/>
    </row>
    <row r="261" spans="2:2">
      <c r="B261" s="36"/>
    </row>
    <row r="262" spans="2:2">
      <c r="B262" s="36"/>
    </row>
    <row r="263" spans="2:2">
      <c r="B263" s="36"/>
    </row>
    <row r="264" spans="2:2">
      <c r="B264" s="36"/>
    </row>
    <row r="265" spans="2:2">
      <c r="B265" s="36"/>
    </row>
    <row r="266" spans="2:2">
      <c r="B266" s="36"/>
    </row>
    <row r="267" spans="2:2">
      <c r="B267" s="36"/>
    </row>
    <row r="268" spans="2:2">
      <c r="B268" s="36"/>
    </row>
    <row r="269" spans="2:2">
      <c r="B269" s="36"/>
    </row>
    <row r="270" spans="2:2">
      <c r="B270" s="36"/>
    </row>
    <row r="271" spans="2:2">
      <c r="B271" s="36"/>
    </row>
    <row r="272" spans="2:2">
      <c r="B272" s="36"/>
    </row>
    <row r="273" spans="2:2">
      <c r="B273" s="36"/>
    </row>
    <row r="274" spans="2:2">
      <c r="B274" s="36"/>
    </row>
    <row r="275" spans="2:2">
      <c r="B275" s="36"/>
    </row>
    <row r="276" spans="2:2">
      <c r="B276" s="36"/>
    </row>
    <row r="277" spans="2:2">
      <c r="B277" s="36"/>
    </row>
    <row r="278" spans="2:2">
      <c r="B278" s="36"/>
    </row>
    <row r="279" spans="2:2">
      <c r="B279" s="36"/>
    </row>
    <row r="280" spans="2:2">
      <c r="B280" s="36"/>
    </row>
    <row r="281" spans="2:2">
      <c r="B281" s="36"/>
    </row>
    <row r="282" spans="2:2">
      <c r="B282" s="36"/>
    </row>
    <row r="283" spans="2:2">
      <c r="B283" s="36"/>
    </row>
    <row r="284" spans="2:2">
      <c r="B284" s="36"/>
    </row>
    <row r="285" spans="2:2">
      <c r="B285" s="36"/>
    </row>
    <row r="286" spans="2:2">
      <c r="B286" s="36"/>
    </row>
    <row r="287" spans="2:2">
      <c r="B287" s="36"/>
    </row>
    <row r="288" spans="2:2">
      <c r="B288" s="36"/>
    </row>
    <row r="289" spans="2:2">
      <c r="B289" s="36"/>
    </row>
    <row r="290" spans="2:2">
      <c r="B290" s="36"/>
    </row>
    <row r="291" spans="2:2">
      <c r="B291" s="36"/>
    </row>
    <row r="292" spans="2:2">
      <c r="B292" s="36"/>
    </row>
    <row r="293" spans="2:2">
      <c r="B293" s="36"/>
    </row>
    <row r="294" spans="2:2">
      <c r="B294" s="36"/>
    </row>
    <row r="295" spans="2:2">
      <c r="B295" s="36"/>
    </row>
    <row r="296" spans="2:2">
      <c r="B296" s="36"/>
    </row>
    <row r="297" spans="2:2">
      <c r="B297" s="36"/>
    </row>
    <row r="298" spans="2:2">
      <c r="B298" s="36"/>
    </row>
    <row r="299" spans="2:2">
      <c r="B299" s="36"/>
    </row>
    <row r="300" spans="2:2">
      <c r="B300" s="36"/>
    </row>
    <row r="301" spans="2:2">
      <c r="B301" s="36"/>
    </row>
    <row r="302" spans="2:2">
      <c r="B302" s="36"/>
    </row>
    <row r="303" spans="2:2">
      <c r="B303" s="36"/>
    </row>
    <row r="304" spans="2:2">
      <c r="B304" s="36"/>
    </row>
    <row r="305" spans="2:2">
      <c r="B305" s="36"/>
    </row>
    <row r="306" spans="2:2">
      <c r="B306" s="36"/>
    </row>
    <row r="307" spans="2:2">
      <c r="B307" s="36"/>
    </row>
    <row r="308" spans="2:2">
      <c r="B308" s="36"/>
    </row>
    <row r="309" spans="2:2">
      <c r="B309" s="36"/>
    </row>
    <row r="310" spans="2:2">
      <c r="B310" s="36"/>
    </row>
    <row r="311" spans="2:2">
      <c r="B311" s="36"/>
    </row>
    <row r="312" spans="2:2">
      <c r="B312" s="36"/>
    </row>
    <row r="313" spans="2:2">
      <c r="B313" s="36"/>
    </row>
    <row r="314" spans="2:2">
      <c r="B314" s="36"/>
    </row>
    <row r="315" spans="2:2">
      <c r="B315" s="36"/>
    </row>
    <row r="316" spans="2:2">
      <c r="B316" s="36"/>
    </row>
    <row r="317" spans="2:2">
      <c r="B317" s="36"/>
    </row>
    <row r="318" spans="2:2">
      <c r="B318" s="36"/>
    </row>
    <row r="319" spans="2:2">
      <c r="B319" s="36"/>
    </row>
    <row r="320" spans="2:2">
      <c r="B320" s="36"/>
    </row>
    <row r="321" spans="2:2">
      <c r="B321" s="36"/>
    </row>
    <row r="322" spans="2:2">
      <c r="B322" s="36"/>
    </row>
    <row r="323" spans="2:2">
      <c r="B323" s="36"/>
    </row>
    <row r="324" spans="2:2">
      <c r="B324" s="36"/>
    </row>
    <row r="325" spans="2:2">
      <c r="B325" s="36"/>
    </row>
    <row r="326" spans="2:2">
      <c r="B326" s="36"/>
    </row>
    <row r="327" spans="2:2">
      <c r="B327" s="36"/>
    </row>
    <row r="328" spans="2:2">
      <c r="B328" s="36"/>
    </row>
    <row r="329" spans="2:2">
      <c r="B329" s="36"/>
    </row>
    <row r="330" spans="2:2">
      <c r="B330" s="36"/>
    </row>
    <row r="331" spans="2:2">
      <c r="B331" s="36"/>
    </row>
    <row r="332" spans="2:2">
      <c r="B332" s="36"/>
    </row>
    <row r="333" spans="2:2">
      <c r="B333" s="36"/>
    </row>
    <row r="334" spans="2:2">
      <c r="B334" s="36"/>
    </row>
    <row r="335" spans="2:2">
      <c r="B335" s="36"/>
    </row>
    <row r="336" spans="2:2">
      <c r="B336" s="36"/>
    </row>
    <row r="337" spans="2:2">
      <c r="B337" s="36"/>
    </row>
    <row r="338" spans="2:2">
      <c r="B338" s="36"/>
    </row>
    <row r="339" spans="2:2">
      <c r="B339" s="36"/>
    </row>
    <row r="340" spans="2:2">
      <c r="B340" s="36"/>
    </row>
    <row r="341" spans="2:2">
      <c r="B341" s="36"/>
    </row>
    <row r="342" spans="2:2">
      <c r="B342" s="36"/>
    </row>
    <row r="343" spans="2:2">
      <c r="B343" s="36"/>
    </row>
    <row r="344" spans="2:2">
      <c r="B344" s="36"/>
    </row>
    <row r="345" spans="2:2">
      <c r="B345" s="36"/>
    </row>
    <row r="346" spans="2:2">
      <c r="B346" s="36"/>
    </row>
    <row r="347" spans="2:2">
      <c r="B347" s="36"/>
    </row>
    <row r="348" spans="2:2">
      <c r="B348" s="36"/>
    </row>
    <row r="349" spans="2:2">
      <c r="B349" s="36"/>
    </row>
    <row r="350" spans="2:2">
      <c r="B350" s="36"/>
    </row>
    <row r="351" spans="2:2">
      <c r="B351" s="36"/>
    </row>
    <row r="352" spans="2:2">
      <c r="B352" s="36"/>
    </row>
    <row r="353" spans="2:2">
      <c r="B353" s="36"/>
    </row>
    <row r="354" spans="2:2">
      <c r="B354" s="36"/>
    </row>
    <row r="355" spans="2:2">
      <c r="B355" s="36"/>
    </row>
    <row r="356" spans="2:2">
      <c r="B356" s="36"/>
    </row>
    <row r="357" spans="2:2">
      <c r="B357" s="36"/>
    </row>
    <row r="358" spans="2:2">
      <c r="B358" s="36"/>
    </row>
    <row r="359" spans="2:2">
      <c r="B359" s="36"/>
    </row>
    <row r="360" spans="2:2">
      <c r="B360" s="36"/>
    </row>
    <row r="361" spans="2:2">
      <c r="B361" s="36"/>
    </row>
    <row r="362" spans="2:2">
      <c r="B362" s="36"/>
    </row>
    <row r="363" spans="2:2">
      <c r="B363" s="36"/>
    </row>
    <row r="364" spans="2:2">
      <c r="B364" s="36"/>
    </row>
    <row r="365" spans="2:2">
      <c r="B365" s="36"/>
    </row>
    <row r="366" spans="2:2">
      <c r="B366" s="36"/>
    </row>
    <row r="367" spans="2:2">
      <c r="B367" s="36"/>
    </row>
    <row r="368" spans="2:2">
      <c r="B368" s="36"/>
    </row>
    <row r="369" spans="2:2">
      <c r="B369" s="36"/>
    </row>
    <row r="370" spans="2:2">
      <c r="B370" s="36"/>
    </row>
    <row r="371" spans="2:2">
      <c r="B371" s="36"/>
    </row>
    <row r="372" spans="2:2">
      <c r="B372" s="36"/>
    </row>
    <row r="373" spans="2:2">
      <c r="B373" s="36"/>
    </row>
    <row r="374" spans="2:2">
      <c r="B374" s="36"/>
    </row>
    <row r="375" spans="2:2">
      <c r="B375" s="36"/>
    </row>
    <row r="376" spans="2:2">
      <c r="B376" s="36"/>
    </row>
    <row r="377" spans="2:2">
      <c r="B377" s="36"/>
    </row>
    <row r="378" spans="2:2">
      <c r="B378" s="36"/>
    </row>
    <row r="379" spans="2:2">
      <c r="B379" s="36"/>
    </row>
    <row r="380" spans="2:2">
      <c r="B380" s="36"/>
    </row>
    <row r="381" spans="2:2">
      <c r="B381" s="36"/>
    </row>
    <row r="382" spans="2:2">
      <c r="B382" s="36"/>
    </row>
    <row r="383" spans="2:2">
      <c r="B383" s="36"/>
    </row>
    <row r="384" spans="2:2">
      <c r="B384" s="36"/>
    </row>
    <row r="385" spans="2:2">
      <c r="B385" s="36"/>
    </row>
    <row r="386" spans="2:2">
      <c r="B386" s="36"/>
    </row>
    <row r="387" spans="2:2">
      <c r="B387" s="36"/>
    </row>
    <row r="388" spans="2:2">
      <c r="B388" s="36"/>
    </row>
    <row r="389" spans="2:2">
      <c r="B389" s="36"/>
    </row>
    <row r="390" spans="2:2">
      <c r="B390" s="36"/>
    </row>
    <row r="391" spans="2:2">
      <c r="B391" s="36"/>
    </row>
    <row r="392" spans="2:2">
      <c r="B392" s="36"/>
    </row>
    <row r="393" spans="2:2">
      <c r="B393" s="36"/>
    </row>
    <row r="394" spans="2:2">
      <c r="B394" s="36"/>
    </row>
    <row r="395" spans="2:2">
      <c r="B395" s="36"/>
    </row>
    <row r="396" spans="2:2">
      <c r="B396" s="36"/>
    </row>
    <row r="397" spans="2:2">
      <c r="B397" s="36"/>
    </row>
    <row r="398" spans="2:2">
      <c r="B398" s="36"/>
    </row>
    <row r="399" spans="2:2">
      <c r="B399" s="36"/>
    </row>
    <row r="400" spans="2:2">
      <c r="B400" s="36"/>
    </row>
    <row r="401" spans="2:2">
      <c r="B401" s="36"/>
    </row>
    <row r="402" spans="2:2">
      <c r="B402" s="36"/>
    </row>
    <row r="403" spans="2:2">
      <c r="B403" s="36"/>
    </row>
    <row r="404" spans="2:2">
      <c r="B404" s="36"/>
    </row>
    <row r="405" spans="2:2">
      <c r="B405" s="36"/>
    </row>
    <row r="406" spans="2:2">
      <c r="B406" s="36"/>
    </row>
    <row r="407" spans="2:2">
      <c r="B407" s="36"/>
    </row>
    <row r="408" spans="2:2">
      <c r="B408" s="36"/>
    </row>
    <row r="409" spans="2:2">
      <c r="B409" s="36"/>
    </row>
    <row r="410" spans="2:2">
      <c r="B410" s="36"/>
    </row>
    <row r="411" spans="2:2">
      <c r="B411" s="36"/>
    </row>
    <row r="412" spans="2:2">
      <c r="B412" s="36"/>
    </row>
    <row r="413" spans="2:2">
      <c r="B413" s="36"/>
    </row>
    <row r="414" spans="2:2">
      <c r="B414" s="36"/>
    </row>
    <row r="415" spans="2:2">
      <c r="B415" s="36"/>
    </row>
    <row r="416" spans="2:2">
      <c r="B416" s="36"/>
    </row>
    <row r="417" spans="2:2">
      <c r="B417" s="36"/>
    </row>
    <row r="418" spans="2:2">
      <c r="B418" s="36"/>
    </row>
    <row r="419" spans="2:2">
      <c r="B419" s="36"/>
    </row>
    <row r="420" spans="2:2">
      <c r="B420" s="36"/>
    </row>
    <row r="421" spans="2:2">
      <c r="B421" s="36"/>
    </row>
    <row r="422" spans="2:2">
      <c r="B422" s="36"/>
    </row>
    <row r="423" spans="2:2">
      <c r="B423" s="36"/>
    </row>
    <row r="424" spans="2:2">
      <c r="B424" s="36"/>
    </row>
    <row r="425" spans="2:2">
      <c r="B425" s="36"/>
    </row>
    <row r="426" spans="2:2">
      <c r="B426" s="36"/>
    </row>
    <row r="427" spans="2:2">
      <c r="B427" s="36"/>
    </row>
    <row r="428" spans="2:2">
      <c r="B428" s="36"/>
    </row>
    <row r="429" spans="2:2">
      <c r="B429" s="36"/>
    </row>
    <row r="430" spans="2:2">
      <c r="B430" s="36"/>
    </row>
    <row r="431" spans="2:2">
      <c r="B431" s="36"/>
    </row>
    <row r="432" spans="2:2">
      <c r="B432" s="36"/>
    </row>
    <row r="433" spans="2:2">
      <c r="B433" s="36"/>
    </row>
    <row r="434" spans="2:2">
      <c r="B434" s="36"/>
    </row>
    <row r="435" spans="2:2">
      <c r="B435" s="36"/>
    </row>
    <row r="436" spans="2:2">
      <c r="B436" s="36"/>
    </row>
    <row r="437" spans="2:2">
      <c r="B437" s="36"/>
    </row>
    <row r="438" spans="2:2">
      <c r="B438" s="36"/>
    </row>
    <row r="439" spans="2:2">
      <c r="B439" s="36"/>
    </row>
    <row r="440" spans="2:2">
      <c r="B440" s="36"/>
    </row>
    <row r="441" spans="2:2">
      <c r="B441" s="36"/>
    </row>
    <row r="442" spans="2:2">
      <c r="B442" s="36"/>
    </row>
    <row r="443" spans="2:2">
      <c r="B443" s="36"/>
    </row>
    <row r="444" spans="2:2">
      <c r="B444" s="36"/>
    </row>
    <row r="445" spans="2:2">
      <c r="B445" s="36"/>
    </row>
    <row r="446" spans="2:2">
      <c r="B446" s="36"/>
    </row>
    <row r="447" spans="2:2">
      <c r="B447" s="36"/>
    </row>
    <row r="448" spans="2:2">
      <c r="B448" s="36"/>
    </row>
    <row r="449" spans="2:2">
      <c r="B449" s="36"/>
    </row>
    <row r="450" spans="2:2">
      <c r="B450" s="36"/>
    </row>
    <row r="451" spans="2:2">
      <c r="B451" s="36"/>
    </row>
    <row r="452" spans="2:2">
      <c r="B452" s="36"/>
    </row>
    <row r="453" spans="2:2">
      <c r="B453" s="36"/>
    </row>
    <row r="454" spans="2:2">
      <c r="B454" s="36"/>
    </row>
    <row r="455" spans="2:2">
      <c r="B455" s="36"/>
    </row>
    <row r="456" spans="2:2">
      <c r="B456" s="36"/>
    </row>
    <row r="457" spans="2:2">
      <c r="B457" s="36"/>
    </row>
    <row r="458" spans="2:2">
      <c r="B458" s="36"/>
    </row>
    <row r="459" spans="2:2">
      <c r="B459" s="36"/>
    </row>
    <row r="460" spans="2:2">
      <c r="B460" s="36"/>
    </row>
    <row r="461" spans="2:2">
      <c r="B461" s="36"/>
    </row>
    <row r="462" spans="2:2">
      <c r="B462" s="36"/>
    </row>
    <row r="463" spans="2:2">
      <c r="B463" s="36"/>
    </row>
    <row r="464" spans="2:2">
      <c r="B464" s="36"/>
    </row>
    <row r="465" spans="2:2">
      <c r="B465" s="36"/>
    </row>
    <row r="466" spans="2:2">
      <c r="B466" s="36"/>
    </row>
    <row r="467" spans="2:2">
      <c r="B467" s="36"/>
    </row>
    <row r="468" spans="2:2">
      <c r="B468" s="36"/>
    </row>
    <row r="469" spans="2:2">
      <c r="B469" s="36"/>
    </row>
    <row r="470" spans="2:2">
      <c r="B470" s="36"/>
    </row>
    <row r="471" spans="2:2">
      <c r="B471" s="36"/>
    </row>
    <row r="472" spans="2:2">
      <c r="B472" s="36"/>
    </row>
    <row r="473" spans="2:2">
      <c r="B473" s="36"/>
    </row>
    <row r="474" spans="2:2">
      <c r="B474" s="36"/>
    </row>
    <row r="475" spans="2:2">
      <c r="B475" s="36"/>
    </row>
    <row r="476" spans="2:2">
      <c r="B476" s="36"/>
    </row>
    <row r="477" spans="2:2">
      <c r="B477" s="36"/>
    </row>
    <row r="478" spans="2:2">
      <c r="B478" s="36"/>
    </row>
    <row r="479" spans="2:2">
      <c r="B479" s="36"/>
    </row>
    <row r="480" spans="2:2">
      <c r="B480" s="36"/>
    </row>
    <row r="481" spans="2:2">
      <c r="B481" s="36"/>
    </row>
    <row r="482" spans="2:2">
      <c r="B482" s="36"/>
    </row>
    <row r="483" spans="2:2">
      <c r="B483" s="36"/>
    </row>
    <row r="484" spans="2:2">
      <c r="B484" s="36"/>
    </row>
    <row r="485" spans="2:2">
      <c r="B485" s="36"/>
    </row>
    <row r="486" spans="2:2">
      <c r="B486" s="36"/>
    </row>
    <row r="487" spans="2:2">
      <c r="B487" s="36"/>
    </row>
    <row r="488" spans="2:2">
      <c r="B488" s="36"/>
    </row>
    <row r="489" spans="2:2">
      <c r="B489" s="36"/>
    </row>
    <row r="490" spans="2:2">
      <c r="B490" s="36"/>
    </row>
    <row r="491" spans="2:2">
      <c r="B491" s="36"/>
    </row>
    <row r="492" spans="2:2">
      <c r="B492" s="36"/>
    </row>
    <row r="493" spans="2:2">
      <c r="B493" s="36"/>
    </row>
    <row r="494" spans="2:2">
      <c r="B494" s="36"/>
    </row>
    <row r="495" spans="2:2">
      <c r="B495" s="36"/>
    </row>
    <row r="496" spans="2:2">
      <c r="B496" s="36"/>
    </row>
    <row r="497" spans="2:2">
      <c r="B497" s="36"/>
    </row>
    <row r="498" spans="2:2">
      <c r="B498" s="36"/>
    </row>
    <row r="499" spans="2:2">
      <c r="B499" s="36"/>
    </row>
    <row r="500" spans="2:2">
      <c r="B500" s="36"/>
    </row>
    <row r="501" spans="2:2">
      <c r="B501" s="36"/>
    </row>
    <row r="502" spans="2:2">
      <c r="B502" s="36"/>
    </row>
    <row r="503" spans="2:2">
      <c r="B503" s="36"/>
    </row>
    <row r="504" spans="2:2">
      <c r="B504" s="36"/>
    </row>
    <row r="505" spans="2:2">
      <c r="B505" s="36"/>
    </row>
    <row r="506" spans="2:2">
      <c r="B506" s="36"/>
    </row>
    <row r="507" spans="2:2">
      <c r="B507" s="36"/>
    </row>
    <row r="508" spans="2:2">
      <c r="B508" s="36"/>
    </row>
    <row r="509" spans="2:2">
      <c r="B509" s="36"/>
    </row>
    <row r="510" spans="2:2">
      <c r="B510" s="36"/>
    </row>
    <row r="511" spans="2:2">
      <c r="B511" s="36"/>
    </row>
    <row r="512" spans="2:2">
      <c r="B512" s="36"/>
    </row>
    <row r="513" spans="2:2">
      <c r="B513" s="36"/>
    </row>
    <row r="514" spans="2:2">
      <c r="B514" s="36"/>
    </row>
    <row r="515" spans="2:2">
      <c r="B515" s="36"/>
    </row>
    <row r="516" spans="2:2">
      <c r="B516" s="36"/>
    </row>
    <row r="517" spans="2:2">
      <c r="B517" s="36"/>
    </row>
    <row r="518" spans="2:2">
      <c r="B518" s="36"/>
    </row>
    <row r="519" spans="2:2">
      <c r="B519" s="36"/>
    </row>
    <row r="520" spans="2:2">
      <c r="B520" s="36"/>
    </row>
    <row r="521" spans="2:2">
      <c r="B521" s="36"/>
    </row>
    <row r="522" spans="2:2">
      <c r="B522" s="36"/>
    </row>
    <row r="523" spans="2:2">
      <c r="B523" s="36"/>
    </row>
    <row r="524" spans="2:2">
      <c r="B524" s="36"/>
    </row>
    <row r="525" spans="2:2">
      <c r="B525" s="36"/>
    </row>
    <row r="526" spans="2:2">
      <c r="B526" s="36"/>
    </row>
    <row r="527" spans="2:2">
      <c r="B527" s="36"/>
    </row>
    <row r="528" spans="2:2">
      <c r="B528" s="36"/>
    </row>
    <row r="529" spans="2:2">
      <c r="B529" s="36"/>
    </row>
    <row r="530" spans="2:2">
      <c r="B530" s="36"/>
    </row>
    <row r="531" spans="2:2">
      <c r="B531" s="36"/>
    </row>
    <row r="532" spans="2:2">
      <c r="B532" s="36"/>
    </row>
    <row r="533" spans="2:2">
      <c r="B533" s="36"/>
    </row>
    <row r="534" spans="2:2">
      <c r="B534" s="36"/>
    </row>
    <row r="535" spans="2:2">
      <c r="B535" s="36"/>
    </row>
    <row r="536" spans="2:2">
      <c r="B536" s="36"/>
    </row>
    <row r="537" spans="2:2">
      <c r="B537" s="36"/>
    </row>
    <row r="538" spans="2:2">
      <c r="B538" s="36"/>
    </row>
    <row r="539" spans="2:2">
      <c r="B539" s="36"/>
    </row>
    <row r="540" spans="2:2">
      <c r="B540" s="36"/>
    </row>
    <row r="541" spans="2:2">
      <c r="B541" s="36"/>
    </row>
    <row r="542" spans="2:2">
      <c r="B542" s="36"/>
    </row>
    <row r="543" spans="2:2">
      <c r="B543" s="36"/>
    </row>
    <row r="544" spans="2:2">
      <c r="B544" s="36"/>
    </row>
    <row r="545" spans="2:2">
      <c r="B545" s="36"/>
    </row>
    <row r="546" spans="2:2">
      <c r="B546" s="36"/>
    </row>
    <row r="547" spans="2:2">
      <c r="B547" s="36"/>
    </row>
    <row r="548" spans="2:2">
      <c r="B548" s="36"/>
    </row>
    <row r="549" spans="2:2">
      <c r="B549" s="36"/>
    </row>
    <row r="550" spans="2:2">
      <c r="B550" s="36"/>
    </row>
    <row r="551" spans="2:2">
      <c r="B551" s="36"/>
    </row>
    <row r="552" spans="2:2">
      <c r="B552" s="36"/>
    </row>
    <row r="553" spans="2:2">
      <c r="B553" s="36"/>
    </row>
    <row r="554" spans="2:2">
      <c r="B554" s="36"/>
    </row>
    <row r="555" spans="2:2">
      <c r="B555" s="36"/>
    </row>
    <row r="556" spans="2:2">
      <c r="B556" s="36"/>
    </row>
    <row r="557" spans="2:2">
      <c r="B557" s="36"/>
    </row>
    <row r="558" spans="2:2">
      <c r="B558" s="36"/>
    </row>
    <row r="559" spans="2:2">
      <c r="B559" s="36"/>
    </row>
    <row r="560" spans="2:2">
      <c r="B560" s="36"/>
    </row>
    <row r="561" spans="2:2">
      <c r="B561" s="36"/>
    </row>
    <row r="562" spans="2:2">
      <c r="B562" s="36"/>
    </row>
    <row r="563" spans="2:2">
      <c r="B563" s="36"/>
    </row>
    <row r="564" spans="2:2">
      <c r="B564" s="36"/>
    </row>
    <row r="565" spans="2:2">
      <c r="B565" s="36"/>
    </row>
    <row r="566" spans="2:2">
      <c r="B566" s="36"/>
    </row>
    <row r="567" spans="2:2">
      <c r="B567" s="36"/>
    </row>
    <row r="568" spans="2:2">
      <c r="B568" s="36"/>
    </row>
    <row r="569" spans="2:2">
      <c r="B569" s="36"/>
    </row>
    <row r="570" spans="2:2">
      <c r="B570" s="36"/>
    </row>
    <row r="571" spans="2:2">
      <c r="B571" s="36"/>
    </row>
    <row r="572" spans="2:2">
      <c r="B572" s="36"/>
    </row>
    <row r="573" spans="2:2">
      <c r="B573" s="36"/>
    </row>
    <row r="574" spans="2:2">
      <c r="B574" s="36"/>
    </row>
    <row r="575" spans="2:2">
      <c r="B575" s="36"/>
    </row>
    <row r="576" spans="2:2">
      <c r="B576" s="36"/>
    </row>
    <row r="577" spans="2:2">
      <c r="B577" s="36"/>
    </row>
    <row r="578" spans="2:2">
      <c r="B578" s="36"/>
    </row>
    <row r="579" spans="2:2">
      <c r="B579" s="36"/>
    </row>
    <row r="580" spans="2:2">
      <c r="B580" s="36"/>
    </row>
    <row r="581" spans="2:2">
      <c r="B581" s="36"/>
    </row>
    <row r="582" spans="2:2">
      <c r="B582" s="36"/>
    </row>
    <row r="583" spans="2:2">
      <c r="B583" s="36"/>
    </row>
    <row r="584" spans="2:2">
      <c r="B584" s="36"/>
    </row>
    <row r="585" spans="2:2">
      <c r="B585" s="36"/>
    </row>
    <row r="586" spans="2:2">
      <c r="B586" s="36"/>
    </row>
    <row r="587" spans="2:2">
      <c r="B587" s="36"/>
    </row>
    <row r="588" spans="2:2">
      <c r="B588" s="36"/>
    </row>
    <row r="589" spans="2:2">
      <c r="B589" s="36"/>
    </row>
    <row r="590" spans="2:2">
      <c r="B590" s="36"/>
    </row>
    <row r="591" spans="2:2">
      <c r="B591" s="36"/>
    </row>
    <row r="592" spans="2:2">
      <c r="B592" s="36"/>
    </row>
    <row r="593" spans="2:2">
      <c r="B593" s="36"/>
    </row>
    <row r="594" spans="2:2">
      <c r="B594" s="36"/>
    </row>
    <row r="595" spans="2:2">
      <c r="B595" s="36"/>
    </row>
    <row r="596" spans="2:2">
      <c r="B596" s="36"/>
    </row>
    <row r="597" spans="2:2">
      <c r="B597" s="36"/>
    </row>
    <row r="598" spans="2:2">
      <c r="B598" s="36"/>
    </row>
    <row r="599" spans="2:2">
      <c r="B599" s="36"/>
    </row>
    <row r="600" spans="2:2">
      <c r="B600" s="36"/>
    </row>
    <row r="601" spans="2:2">
      <c r="B601" s="36"/>
    </row>
    <row r="602" spans="2:2">
      <c r="B602" s="36"/>
    </row>
    <row r="603" spans="2:2">
      <c r="B603" s="36"/>
    </row>
    <row r="604" spans="2:2">
      <c r="B604" s="36"/>
    </row>
    <row r="605" spans="2:2">
      <c r="B605" s="36"/>
    </row>
    <row r="606" spans="2:2">
      <c r="B606" s="36"/>
    </row>
    <row r="607" spans="2:2">
      <c r="B607" s="36"/>
    </row>
    <row r="608" spans="2:2">
      <c r="B608" s="36"/>
    </row>
    <row r="609" spans="2:2">
      <c r="B609" s="36"/>
    </row>
    <row r="610" spans="2:2">
      <c r="B610" s="36"/>
    </row>
    <row r="611" spans="2:2">
      <c r="B611" s="36"/>
    </row>
    <row r="612" spans="2:2">
      <c r="B612" s="36"/>
    </row>
    <row r="613" spans="2:2">
      <c r="B613" s="36"/>
    </row>
    <row r="614" spans="2:2">
      <c r="B614" s="36"/>
    </row>
    <row r="615" spans="2:2">
      <c r="B615" s="36"/>
    </row>
    <row r="616" spans="2:2">
      <c r="B616" s="36"/>
    </row>
    <row r="617" spans="2:2">
      <c r="B617" s="36"/>
    </row>
    <row r="618" spans="2:2">
      <c r="B618" s="36"/>
    </row>
    <row r="619" spans="2:2">
      <c r="B619" s="36"/>
    </row>
    <row r="620" spans="2:2">
      <c r="B620" s="36"/>
    </row>
    <row r="621" spans="2:2">
      <c r="B621" s="36"/>
    </row>
    <row r="622" spans="2:2">
      <c r="B622" s="36"/>
    </row>
    <row r="623" spans="2:2">
      <c r="B623" s="36"/>
    </row>
    <row r="624" spans="2:2">
      <c r="B624" s="36"/>
    </row>
    <row r="625" spans="2:2">
      <c r="B625" s="36"/>
    </row>
    <row r="626" spans="2:2">
      <c r="B626" s="36"/>
    </row>
    <row r="627" spans="2:2">
      <c r="B627" s="36"/>
    </row>
    <row r="628" spans="2:2">
      <c r="B628" s="36"/>
    </row>
    <row r="629" spans="2:2">
      <c r="B629" s="36"/>
    </row>
    <row r="630" spans="2:2">
      <c r="B630" s="36"/>
    </row>
    <row r="631" spans="2:2">
      <c r="B631" s="36"/>
    </row>
    <row r="632" spans="2:2">
      <c r="B632" s="36"/>
    </row>
    <row r="633" spans="2:2">
      <c r="B633" s="36"/>
    </row>
    <row r="634" spans="2:2">
      <c r="B634" s="36"/>
    </row>
    <row r="635" spans="2:2">
      <c r="B635" s="36"/>
    </row>
    <row r="636" spans="2:2">
      <c r="B636" s="36"/>
    </row>
    <row r="637" spans="2:2">
      <c r="B637" s="36"/>
    </row>
    <row r="638" spans="2:2">
      <c r="B638" s="36"/>
    </row>
    <row r="639" spans="2:2">
      <c r="B639" s="36"/>
    </row>
    <row r="640" spans="2:2">
      <c r="B640" s="36"/>
    </row>
    <row r="641" spans="2:2">
      <c r="B641" s="36"/>
    </row>
    <row r="642" spans="2:2">
      <c r="B642" s="36"/>
    </row>
    <row r="643" spans="2:2">
      <c r="B643" s="36"/>
    </row>
    <row r="644" spans="2:2">
      <c r="B644" s="36"/>
    </row>
    <row r="645" spans="2:2">
      <c r="B645" s="36"/>
    </row>
    <row r="646" spans="2:2">
      <c r="B646" s="36"/>
    </row>
    <row r="647" spans="2:2">
      <c r="B647" s="36"/>
    </row>
    <row r="648" spans="2:2">
      <c r="B648" s="36"/>
    </row>
    <row r="649" spans="2:2">
      <c r="B649" s="36"/>
    </row>
    <row r="650" spans="2:2">
      <c r="B650" s="36"/>
    </row>
    <row r="651" spans="2:2">
      <c r="B651" s="36"/>
    </row>
    <row r="652" spans="2:2">
      <c r="B652" s="36"/>
    </row>
    <row r="653" spans="2:2">
      <c r="B653" s="36"/>
    </row>
    <row r="654" spans="2:2">
      <c r="B654" s="36"/>
    </row>
    <row r="655" spans="2:2">
      <c r="B655" s="36"/>
    </row>
    <row r="656" spans="2:2">
      <c r="B656" s="36"/>
    </row>
    <row r="657" spans="2:2">
      <c r="B657" s="36"/>
    </row>
    <row r="658" spans="2:2">
      <c r="B658" s="36"/>
    </row>
    <row r="659" spans="2:2">
      <c r="B659" s="36"/>
    </row>
    <row r="660" spans="2:2">
      <c r="B660" s="36"/>
    </row>
    <row r="661" spans="2:2">
      <c r="B661" s="36"/>
    </row>
    <row r="662" spans="2:2">
      <c r="B662" s="36"/>
    </row>
    <row r="663" spans="2:2">
      <c r="B663" s="36"/>
    </row>
    <row r="664" spans="2:2">
      <c r="B664" s="36"/>
    </row>
    <row r="665" spans="2:2">
      <c r="B665" s="36"/>
    </row>
    <row r="666" spans="2:2">
      <c r="B666" s="36"/>
    </row>
    <row r="667" spans="2:2">
      <c r="B667" s="36"/>
    </row>
    <row r="668" spans="2:2">
      <c r="B668" s="36"/>
    </row>
    <row r="669" spans="2:2">
      <c r="B669" s="36"/>
    </row>
    <row r="670" spans="2:2">
      <c r="B670" s="36"/>
    </row>
    <row r="671" spans="2:2">
      <c r="B671" s="36"/>
    </row>
    <row r="672" spans="2:2">
      <c r="B672" s="36"/>
    </row>
    <row r="673" spans="2:2">
      <c r="B673" s="36"/>
    </row>
    <row r="674" spans="2:2">
      <c r="B674" s="36"/>
    </row>
    <row r="675" spans="2:2">
      <c r="B675" s="36"/>
    </row>
    <row r="676" spans="2:2">
      <c r="B676" s="36"/>
    </row>
    <row r="677" spans="2:2">
      <c r="B677" s="36"/>
    </row>
    <row r="678" spans="2:2">
      <c r="B678" s="36"/>
    </row>
    <row r="679" spans="2:2">
      <c r="B679" s="36"/>
    </row>
    <row r="680" spans="2:2">
      <c r="B680" s="36"/>
    </row>
    <row r="681" spans="2:2">
      <c r="B681" s="36"/>
    </row>
    <row r="682" spans="2:2">
      <c r="B682" s="36"/>
    </row>
    <row r="683" spans="2:2">
      <c r="B683" s="36"/>
    </row>
    <row r="684" spans="2:2">
      <c r="B684" s="36"/>
    </row>
    <row r="685" spans="2:2">
      <c r="B685" s="36"/>
    </row>
    <row r="686" spans="2:2">
      <c r="B686" s="36"/>
    </row>
    <row r="687" spans="2:2">
      <c r="B687" s="36"/>
    </row>
    <row r="688" spans="2:2">
      <c r="B688" s="36"/>
    </row>
    <row r="689" spans="2:2">
      <c r="B689" s="36"/>
    </row>
    <row r="690" spans="2:2">
      <c r="B690" s="36"/>
    </row>
    <row r="691" spans="2:2">
      <c r="B691" s="36"/>
    </row>
    <row r="692" spans="2:2">
      <c r="B692" s="36"/>
    </row>
    <row r="693" spans="2:2">
      <c r="B693" s="36"/>
    </row>
    <row r="694" spans="2:2">
      <c r="B694" s="36"/>
    </row>
    <row r="695" spans="2:2">
      <c r="B695" s="36"/>
    </row>
    <row r="696" spans="2:2">
      <c r="B696" s="36"/>
    </row>
    <row r="697" spans="2:2">
      <c r="B697" s="36"/>
    </row>
    <row r="698" spans="2:2">
      <c r="B698" s="36"/>
    </row>
    <row r="699" spans="2:2">
      <c r="B699" s="36"/>
    </row>
    <row r="700" spans="2:2">
      <c r="B700" s="36"/>
    </row>
    <row r="701" spans="2:2">
      <c r="B701" s="36"/>
    </row>
    <row r="702" spans="2:2">
      <c r="B702" s="36"/>
    </row>
    <row r="703" spans="2:2">
      <c r="B703" s="36"/>
    </row>
    <row r="704" spans="2:2">
      <c r="B704" s="36"/>
    </row>
    <row r="705" spans="2:2">
      <c r="B705" s="36"/>
    </row>
    <row r="706" spans="2:2">
      <c r="B706" s="36"/>
    </row>
    <row r="707" spans="2:2">
      <c r="B707" s="36"/>
    </row>
    <row r="708" spans="2:2">
      <c r="B708" s="36"/>
    </row>
    <row r="709" spans="2:2">
      <c r="B709" s="36"/>
    </row>
    <row r="710" spans="2:2">
      <c r="B710" s="36"/>
    </row>
    <row r="711" spans="2:2">
      <c r="B711" s="36"/>
    </row>
    <row r="712" spans="2:2">
      <c r="B712" s="36"/>
    </row>
    <row r="713" spans="2:2">
      <c r="B713" s="36"/>
    </row>
    <row r="714" spans="2:2">
      <c r="B714" s="36"/>
    </row>
    <row r="715" spans="2:2">
      <c r="B715" s="36"/>
    </row>
    <row r="716" spans="2:2">
      <c r="B716" s="36"/>
    </row>
    <row r="717" spans="2:2">
      <c r="B717" s="36"/>
    </row>
    <row r="718" spans="2:2">
      <c r="B718" s="36"/>
    </row>
    <row r="719" spans="2:2">
      <c r="B719" s="36"/>
    </row>
    <row r="720" spans="2:2">
      <c r="B720" s="36"/>
    </row>
    <row r="721" spans="2:2">
      <c r="B721" s="36"/>
    </row>
    <row r="722" spans="2:2">
      <c r="B722" s="36"/>
    </row>
    <row r="723" spans="2:2">
      <c r="B723" s="36"/>
    </row>
    <row r="724" spans="2:2">
      <c r="B724" s="36"/>
    </row>
    <row r="725" spans="2:2">
      <c r="B725" s="36"/>
    </row>
    <row r="726" spans="2:2">
      <c r="B726" s="36"/>
    </row>
    <row r="727" spans="2:2">
      <c r="B727" s="36"/>
    </row>
    <row r="728" spans="2:2">
      <c r="B728" s="36"/>
    </row>
    <row r="729" spans="2:2">
      <c r="B729" s="36"/>
    </row>
    <row r="730" spans="2:2">
      <c r="B730" s="36"/>
    </row>
    <row r="731" spans="2:2">
      <c r="B731" s="36"/>
    </row>
    <row r="732" spans="2:2">
      <c r="B732" s="36"/>
    </row>
    <row r="733" spans="2:2">
      <c r="B733" s="36"/>
    </row>
    <row r="734" spans="2:2">
      <c r="B734" s="36"/>
    </row>
  </sheetData>
  <sheetProtection algorithmName="SHA-512" hashValue="TNAwj0qijn0b+T1VqHuI7wwg/vRR6Kn7Hv+MHizUcWCY36f645wGeQwwkEIRD5PYq/WdDpDhkxE69o2ulo7Kjw==" saltValue="xIUOVz7aoDF8jXIAG/bvZg==" spinCount="100000" sheet="1" selectLockedCells="1"/>
  <mergeCells count="136">
    <mergeCell ref="B10:R10"/>
    <mergeCell ref="C17:G17"/>
    <mergeCell ref="H17:I17"/>
    <mergeCell ref="L17:P17"/>
    <mergeCell ref="Q17:R17"/>
    <mergeCell ref="B9:D9"/>
    <mergeCell ref="K9:R9"/>
    <mergeCell ref="L15:P15"/>
    <mergeCell ref="Q15:R15"/>
    <mergeCell ref="C16:G16"/>
    <mergeCell ref="H16:I16"/>
    <mergeCell ref="L16:P16"/>
    <mergeCell ref="Q16:R16"/>
    <mergeCell ref="C14:G14"/>
    <mergeCell ref="H14:I14"/>
    <mergeCell ref="L14:P14"/>
    <mergeCell ref="Q14:R14"/>
    <mergeCell ref="B11:R11"/>
    <mergeCell ref="B12:R12"/>
    <mergeCell ref="B13:R13"/>
    <mergeCell ref="C20:G20"/>
    <mergeCell ref="H20:I20"/>
    <mergeCell ref="L20:P20"/>
    <mergeCell ref="Q20:R20"/>
    <mergeCell ref="C15:G15"/>
    <mergeCell ref="H15:I15"/>
    <mergeCell ref="C21:G21"/>
    <mergeCell ref="H21:I21"/>
    <mergeCell ref="L18:P18"/>
    <mergeCell ref="Q18:R18"/>
    <mergeCell ref="C19:G19"/>
    <mergeCell ref="H19:I19"/>
    <mergeCell ref="L19:P19"/>
    <mergeCell ref="Q19:R19"/>
    <mergeCell ref="C18:G18"/>
    <mergeCell ref="H18:I18"/>
    <mergeCell ref="C23:G23"/>
    <mergeCell ref="H23:I23"/>
    <mergeCell ref="L23:P23"/>
    <mergeCell ref="Q23:R23"/>
    <mergeCell ref="L21:P21"/>
    <mergeCell ref="Q21:R21"/>
    <mergeCell ref="C22:G22"/>
    <mergeCell ref="H22:I22"/>
    <mergeCell ref="L22:P22"/>
    <mergeCell ref="Q22:R22"/>
    <mergeCell ref="C26:G26"/>
    <mergeCell ref="H26:I26"/>
    <mergeCell ref="L26:P26"/>
    <mergeCell ref="Q26:R26"/>
    <mergeCell ref="C27:G27"/>
    <mergeCell ref="H27:I27"/>
    <mergeCell ref="L27:P27"/>
    <mergeCell ref="Q27:R27"/>
    <mergeCell ref="C24:G24"/>
    <mergeCell ref="H24:I24"/>
    <mergeCell ref="L24:P24"/>
    <mergeCell ref="Q24:R24"/>
    <mergeCell ref="C25:G25"/>
    <mergeCell ref="H25:I25"/>
    <mergeCell ref="L25:P25"/>
    <mergeCell ref="Q25:R25"/>
    <mergeCell ref="C30:G30"/>
    <mergeCell ref="H30:I30"/>
    <mergeCell ref="L30:P30"/>
    <mergeCell ref="Q30:R30"/>
    <mergeCell ref="C31:G31"/>
    <mergeCell ref="H31:I31"/>
    <mergeCell ref="L31:P31"/>
    <mergeCell ref="Q31:R31"/>
    <mergeCell ref="C28:G28"/>
    <mergeCell ref="H28:I28"/>
    <mergeCell ref="L28:P28"/>
    <mergeCell ref="Q28:R28"/>
    <mergeCell ref="C29:G29"/>
    <mergeCell ref="H29:I29"/>
    <mergeCell ref="L29:P29"/>
    <mergeCell ref="Q29:R29"/>
    <mergeCell ref="C34:G34"/>
    <mergeCell ref="H34:I34"/>
    <mergeCell ref="L34:P34"/>
    <mergeCell ref="Q34:R34"/>
    <mergeCell ref="C35:G35"/>
    <mergeCell ref="H35:I35"/>
    <mergeCell ref="L35:P35"/>
    <mergeCell ref="Q35:R35"/>
    <mergeCell ref="C32:G32"/>
    <mergeCell ref="H32:I32"/>
    <mergeCell ref="L32:P32"/>
    <mergeCell ref="Q32:R32"/>
    <mergeCell ref="C33:G33"/>
    <mergeCell ref="H33:I33"/>
    <mergeCell ref="L33:P33"/>
    <mergeCell ref="Q33:R33"/>
    <mergeCell ref="C38:G38"/>
    <mergeCell ref="H38:I38"/>
    <mergeCell ref="L38:P38"/>
    <mergeCell ref="Q38:R38"/>
    <mergeCell ref="C36:G36"/>
    <mergeCell ref="H36:I36"/>
    <mergeCell ref="L36:P36"/>
    <mergeCell ref="Q36:R36"/>
    <mergeCell ref="C37:G37"/>
    <mergeCell ref="H37:I37"/>
    <mergeCell ref="L37:P37"/>
    <mergeCell ref="Q37:R37"/>
    <mergeCell ref="T9:W9"/>
    <mergeCell ref="T7:U7"/>
    <mergeCell ref="T4:W4"/>
    <mergeCell ref="T5:W5"/>
    <mergeCell ref="T6:W6"/>
    <mergeCell ref="T8:W8"/>
    <mergeCell ref="B6:D6"/>
    <mergeCell ref="B7:D7"/>
    <mergeCell ref="N4:Q4"/>
    <mergeCell ref="E9:J9"/>
    <mergeCell ref="B8:D8"/>
    <mergeCell ref="E8:L8"/>
    <mergeCell ref="P8:Q8"/>
    <mergeCell ref="N8:O8"/>
    <mergeCell ref="N5:R5"/>
    <mergeCell ref="N6:R6"/>
    <mergeCell ref="N7:R7"/>
    <mergeCell ref="B4:D4"/>
    <mergeCell ref="B5:D5"/>
    <mergeCell ref="N1:R2"/>
    <mergeCell ref="K4:M4"/>
    <mergeCell ref="K5:M5"/>
    <mergeCell ref="K6:M6"/>
    <mergeCell ref="K7:M7"/>
    <mergeCell ref="E4:J4"/>
    <mergeCell ref="E5:J5"/>
    <mergeCell ref="E6:J6"/>
    <mergeCell ref="E7:J7"/>
    <mergeCell ref="B1:M2"/>
    <mergeCell ref="B3:R3"/>
  </mergeCells>
  <phoneticPr fontId="1"/>
  <conditionalFormatting sqref="B11:R13">
    <cfRule type="containsBlanks" dxfId="7" priority="1">
      <formula>LEN(TRIM(B11))=0</formula>
    </cfRule>
  </conditionalFormatting>
  <conditionalFormatting sqref="E4:E7">
    <cfRule type="containsBlanks" dxfId="6" priority="11">
      <formula>LEN(TRIM(E4))=0</formula>
    </cfRule>
  </conditionalFormatting>
  <conditionalFormatting sqref="N4:N7">
    <cfRule type="containsBlanks" dxfId="5" priority="5">
      <formula>LEN(TRIM(N4))=0</formula>
    </cfRule>
  </conditionalFormatting>
  <conditionalFormatting sqref="R4:S4">
    <cfRule type="containsText" dxfId="4" priority="8" operator="containsText" text="日">
      <formula>NOT(ISERROR(SEARCH("日",R4)))</formula>
    </cfRule>
    <cfRule type="containsText" dxfId="3" priority="9" operator="containsText" text="土">
      <formula>NOT(ISERROR(SEARCH("土",R4)))</formula>
    </cfRule>
  </conditionalFormatting>
  <conditionalFormatting sqref="T4:W9">
    <cfRule type="notContainsBlanks" dxfId="2" priority="3">
      <formula>LEN(TRIM(T4))&gt;0</formula>
    </cfRule>
  </conditionalFormatting>
  <dataValidations count="1">
    <dataValidation type="time" allowBlank="1" showInputMessage="1" showErrorMessage="1" sqref="N5:R5" xr:uid="{008331D0-6648-46F9-BB1F-3D03E7F1A9A4}">
      <formula1>0.333333333333333</formula1>
      <formula2>0.666666666666667</formula2>
    </dataValidation>
  </dataValidations>
  <hyperlinks>
    <hyperlink ref="E8:L8" r:id="rId1" display="　order-am-atom@am-atom.jp " xr:uid="{56643889-E2AD-401E-9775-EC3840AAE070}"/>
    <hyperlink ref="E8" r:id="rId2" display="order-am-atom@am-atom.jp " xr:uid="{58C81FEE-C3C1-4FD3-8449-F114BF14D8A1}"/>
  </hyperlinks>
  <pageMargins left="0.70866141732283472" right="0.70866141732283472" top="0.74803149606299213" bottom="0.55118110236220474" header="0.31496062992125984" footer="0.31496062992125984"/>
  <pageSetup paperSize="9" scale="83" orientation="portrait" r:id="rId3"/>
  <extLst>
    <ext xmlns:x14="http://schemas.microsoft.com/office/spreadsheetml/2009/9/main" uri="{CCE6A557-97BC-4b89-ADB6-D9C93CAAB3DF}">
      <x14:dataValidations xmlns:xm="http://schemas.microsoft.com/office/excel/2006/main" count="2">
        <x14:dataValidation type="list" allowBlank="1" showInputMessage="1" showErrorMessage="1" xr:uid="{E521950B-5C30-4519-B02E-DF5D45CAB606}">
          <x14:formula1>
            <xm:f>入力!$P$3:$P$4</xm:f>
          </x14:formula1>
          <xm:sqref>N6:S6</xm:sqref>
        </x14:dataValidation>
        <x14:dataValidation type="list" allowBlank="1" showInputMessage="1" showErrorMessage="1" xr:uid="{F43631D6-50DE-4E49-845D-CC9B278A6BED}">
          <x14:formula1>
            <xm:f>入力!$Q$3:$Q$5</xm:f>
          </x14:formula1>
          <xm:sqref>N7:S7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E1F2C-F1A5-498D-95B7-9658DE52D426}">
  <sheetPr codeName="Sheet3">
    <tabColor rgb="FFFF0000"/>
  </sheetPr>
  <dimension ref="A1:BZ434"/>
  <sheetViews>
    <sheetView showZeros="0" workbookViewId="0">
      <pane ySplit="1" topLeftCell="A2" activePane="bottomLeft" state="frozen"/>
      <selection activeCell="AA1" sqref="AA1"/>
      <selection pane="bottomLeft" activeCell="AG278" sqref="AG278"/>
    </sheetView>
  </sheetViews>
  <sheetFormatPr defaultColWidth="20.625" defaultRowHeight="19.5"/>
  <cols>
    <col min="1" max="2" width="3.625" style="21" hidden="1" customWidth="1"/>
    <col min="3" max="4" width="15.625" style="21" hidden="1" customWidth="1"/>
    <col min="5" max="5" width="15.625" style="23" hidden="1" customWidth="1"/>
    <col min="6" max="8" width="15.625" style="21" hidden="1" customWidth="1"/>
    <col min="9" max="9" width="15.625" style="42" hidden="1" customWidth="1"/>
    <col min="10" max="15" width="15.625" style="21" hidden="1" customWidth="1"/>
    <col min="16" max="22" width="15.625" style="31" hidden="1" customWidth="1"/>
    <col min="23" max="23" width="15.625" style="21" hidden="1" customWidth="1"/>
    <col min="24" max="24" width="18" style="21" hidden="1" customWidth="1"/>
    <col min="25" max="25" width="15.625" style="22" hidden="1" customWidth="1"/>
    <col min="26" max="26" width="3.625" style="34" hidden="1" customWidth="1"/>
    <col min="27" max="27" width="5.625" style="123" customWidth="1"/>
    <col min="28" max="28" width="20.625" style="30"/>
    <col min="29" max="29" width="8.625" style="31" customWidth="1"/>
    <col min="30" max="30" width="18.625" style="105" customWidth="1"/>
    <col min="31" max="78" width="20.625" style="35"/>
    <col min="79" max="16384" width="20.625" style="21"/>
  </cols>
  <sheetData>
    <row r="1" spans="1:32" ht="20.100000000000001" customHeight="1" thickBot="1">
      <c r="C1" s="13" t="s">
        <v>1</v>
      </c>
      <c r="D1" s="14" t="s">
        <v>2</v>
      </c>
      <c r="E1" s="24" t="s">
        <v>526</v>
      </c>
      <c r="F1" s="6" t="s">
        <v>503</v>
      </c>
      <c r="G1" s="7" t="s">
        <v>504</v>
      </c>
      <c r="H1" s="1" t="s">
        <v>0</v>
      </c>
      <c r="I1" s="25" t="s">
        <v>3</v>
      </c>
      <c r="J1" s="10" t="s">
        <v>4</v>
      </c>
      <c r="P1" s="26" t="str">
        <f>IF(Q1="","",1)</f>
        <v/>
      </c>
      <c r="Q1" s="27" t="str">
        <f>IF(F1="*",H1,"")</f>
        <v/>
      </c>
      <c r="R1" s="27" t="str">
        <f>IF(F1="*",I1,"")</f>
        <v/>
      </c>
      <c r="S1" s="27">
        <f>IF(F1="*",J1,0)</f>
        <v>0</v>
      </c>
      <c r="T1" s="99">
        <f>SUM(T2:T584)*0.001</f>
        <v>0</v>
      </c>
      <c r="U1" s="27">
        <f>IF(G1="*",K1,0)</f>
        <v>0</v>
      </c>
      <c r="V1" s="27">
        <f>SUM(V2:V228)</f>
        <v>0</v>
      </c>
      <c r="W1" s="21">
        <f>ROUNDUP(V1/30,0)</f>
        <v>0</v>
      </c>
      <c r="X1" s="34" t="str">
        <f>TEXT(X3,"aaa")</f>
        <v>土</v>
      </c>
      <c r="Z1" s="117"/>
      <c r="AA1" s="125"/>
      <c r="AB1" s="100" t="s">
        <v>548</v>
      </c>
      <c r="AC1" s="101"/>
      <c r="AD1" s="102"/>
      <c r="AE1" s="127"/>
    </row>
    <row r="2" spans="1:32" ht="20.100000000000001" customHeight="1" thickBot="1">
      <c r="A2" s="23" t="str">
        <f>IF(B2="","",(COUNTIF($B$2:B2,B2)))</f>
        <v/>
      </c>
      <c r="B2" s="23" t="str">
        <f>IF(E2,"1","")</f>
        <v/>
      </c>
      <c r="C2" s="15" t="s">
        <v>6</v>
      </c>
      <c r="D2" s="15" t="s">
        <v>7</v>
      </c>
      <c r="E2" s="132">
        <f>入力!I5</f>
        <v>0</v>
      </c>
      <c r="F2" s="4" t="s">
        <v>762</v>
      </c>
      <c r="G2" s="8" t="s">
        <v>778</v>
      </c>
      <c r="H2" s="3" t="s">
        <v>5</v>
      </c>
      <c r="I2" s="135">
        <v>11.7</v>
      </c>
      <c r="J2" s="11"/>
      <c r="K2" s="32">
        <v>1</v>
      </c>
      <c r="L2" s="32" t="str">
        <f t="shared" ref="L2:L65" si="0">IFERROR(VLOOKUP(K2,$A$2:$E$999,3,FALSE),"")</f>
        <v/>
      </c>
      <c r="M2" s="32" t="str">
        <f t="shared" ref="M2:M65" si="1">IFERROR(VLOOKUP(K2,$A$2:$E$99,4,FALSE),"")</f>
        <v/>
      </c>
      <c r="N2" s="32" t="str">
        <f t="shared" ref="N2:N65" si="2">IFERROR(VLOOKUP(K2,$A$2:$E$499,5,FALSE),"")</f>
        <v/>
      </c>
      <c r="O2" s="32"/>
      <c r="P2" s="26" t="str">
        <f>IF(E2="0","",H2)</f>
        <v>IQA3800</v>
      </c>
      <c r="Q2" s="33" t="str">
        <f t="shared" ref="Q2:Q65" si="3">IF(E2="0","",C2)</f>
        <v>Ｉｑ支柱３８００</v>
      </c>
      <c r="R2" s="33">
        <f>IF(E2="","",E2)</f>
        <v>0</v>
      </c>
      <c r="S2" s="33">
        <f>IF(E2="",0,I2)</f>
        <v>11.7</v>
      </c>
      <c r="T2" s="33">
        <f>R2*S2</f>
        <v>0</v>
      </c>
      <c r="U2" s="33">
        <f t="shared" ref="U2:U65" si="4">IF(E2="0","",J2)</f>
        <v>0</v>
      </c>
      <c r="V2" s="33"/>
      <c r="W2" s="21" t="str">
        <f>IF(W1=0,"",W1)</f>
        <v/>
      </c>
      <c r="X2" s="114">
        <f ca="1">'発注シート（送付用）'!N1</f>
        <v>45722.735759143521</v>
      </c>
      <c r="Y2" s="115"/>
      <c r="Z2" s="28">
        <f>AB2</f>
        <v>45748</v>
      </c>
      <c r="AA2" s="124" t="str">
        <f>IF(AD2="","","*")</f>
        <v/>
      </c>
      <c r="AB2" s="39">
        <v>45748</v>
      </c>
      <c r="AC2" s="29" t="str">
        <f t="shared" ref="AC2:AC65" si="5">TEXT(AB2,"aaa")</f>
        <v>火</v>
      </c>
      <c r="AD2" s="103"/>
      <c r="AF2" s="72"/>
    </row>
    <row r="3" spans="1:32" ht="20.100000000000001" customHeight="1" thickBot="1">
      <c r="A3" s="23" t="str">
        <f>IF(B3="","",(COUNTIF($B$2:B3,B3)))</f>
        <v/>
      </c>
      <c r="B3" s="23" t="str">
        <f t="shared" ref="B3:B66" si="6">IF(E3,"1","")</f>
        <v/>
      </c>
      <c r="C3" s="15" t="s">
        <v>9</v>
      </c>
      <c r="D3" s="15" t="s">
        <v>10</v>
      </c>
      <c r="E3" s="132">
        <f>入力!I6</f>
        <v>0</v>
      </c>
      <c r="F3" s="4" t="s">
        <v>762</v>
      </c>
      <c r="G3" s="8" t="s">
        <v>778</v>
      </c>
      <c r="H3" s="3" t="s">
        <v>8</v>
      </c>
      <c r="I3" s="135">
        <v>6.2</v>
      </c>
      <c r="J3" s="11"/>
      <c r="K3" s="32">
        <v>2</v>
      </c>
      <c r="L3" s="32" t="str">
        <f t="shared" si="0"/>
        <v/>
      </c>
      <c r="M3" s="32" t="str">
        <f t="shared" si="1"/>
        <v/>
      </c>
      <c r="N3" s="32" t="str">
        <f t="shared" si="2"/>
        <v/>
      </c>
      <c r="O3" s="32"/>
      <c r="P3" s="26" t="str">
        <f t="shared" ref="P3:P65" si="7">IF(E3="0","",H3)</f>
        <v>IQA1900</v>
      </c>
      <c r="Q3" s="33" t="str">
        <f t="shared" si="3"/>
        <v>Ｉｑ支柱１９００【青】</v>
      </c>
      <c r="R3" s="33">
        <f t="shared" ref="R3:R66" si="8">IF(E3="","",E3)</f>
        <v>0</v>
      </c>
      <c r="S3" s="33">
        <f t="shared" ref="S3:S66" si="9">IF(E3="",0,I3)</f>
        <v>6.2</v>
      </c>
      <c r="T3" s="33">
        <f t="shared" ref="T3:T66" si="10">R3*S3</f>
        <v>0</v>
      </c>
      <c r="U3" s="33">
        <f t="shared" si="4"/>
        <v>0</v>
      </c>
      <c r="V3" s="33"/>
      <c r="X3" s="118">
        <f>'発注シート（送付用）'!N4+'発注シート（送付用）'!N5</f>
        <v>0</v>
      </c>
      <c r="Y3" s="22">
        <f>IFERROR(VLOOKUP(Z1,Z1:AD500,5,FALSE),0)</f>
        <v>0</v>
      </c>
      <c r="Z3" s="28">
        <f t="shared" ref="Z3:Z66" si="11">AB3</f>
        <v>45749</v>
      </c>
      <c r="AA3" s="124" t="str">
        <f t="shared" ref="AA3:AA66" si="12">IF(AD3="","","*")</f>
        <v/>
      </c>
      <c r="AB3" s="38">
        <f>AB2+1</f>
        <v>45749</v>
      </c>
      <c r="AC3" s="29" t="str">
        <f t="shared" si="5"/>
        <v>水</v>
      </c>
      <c r="AD3" s="103"/>
    </row>
    <row r="4" spans="1:32" ht="20.100000000000001" customHeight="1" thickBot="1">
      <c r="A4" s="23" t="str">
        <f>IF(B4="","",(COUNTIF($B$2:B4,B4)))</f>
        <v/>
      </c>
      <c r="B4" s="23" t="str">
        <f t="shared" si="6"/>
        <v/>
      </c>
      <c r="C4" s="15" t="s">
        <v>12</v>
      </c>
      <c r="D4" s="15" t="s">
        <v>13</v>
      </c>
      <c r="E4" s="132">
        <f>入力!I7</f>
        <v>0</v>
      </c>
      <c r="F4" s="4" t="s">
        <v>762</v>
      </c>
      <c r="G4" s="8" t="s">
        <v>778</v>
      </c>
      <c r="H4" s="3" t="s">
        <v>11</v>
      </c>
      <c r="I4" s="135">
        <v>4.8</v>
      </c>
      <c r="J4" s="11"/>
      <c r="K4" s="32">
        <v>3</v>
      </c>
      <c r="L4" s="32" t="str">
        <f t="shared" si="0"/>
        <v/>
      </c>
      <c r="M4" s="32" t="str">
        <f t="shared" si="1"/>
        <v/>
      </c>
      <c r="N4" s="32" t="str">
        <f t="shared" si="2"/>
        <v/>
      </c>
      <c r="O4" s="32"/>
      <c r="P4" s="26" t="str">
        <f t="shared" si="7"/>
        <v>IQA1425</v>
      </c>
      <c r="Q4" s="33" t="str">
        <f t="shared" si="3"/>
        <v>Ｉｑ支柱１４２５【黄】</v>
      </c>
      <c r="R4" s="33">
        <f t="shared" si="8"/>
        <v>0</v>
      </c>
      <c r="S4" s="33">
        <f t="shared" si="9"/>
        <v>4.8</v>
      </c>
      <c r="T4" s="33">
        <f t="shared" si="10"/>
        <v>0</v>
      </c>
      <c r="U4" s="33">
        <f t="shared" si="4"/>
        <v>0</v>
      </c>
      <c r="V4" s="33"/>
      <c r="X4" s="126" t="str">
        <f ca="1">IF(X3-X2&lt;0,"",X3-X2)</f>
        <v/>
      </c>
      <c r="Y4" s="112" t="str">
        <f ca="1">IF(X4&lt;1,"午前お引取りの発注は前日の午前中までに、午後お引取りの発注は前日の営業時間内に、ご協力をお願いします。","")</f>
        <v/>
      </c>
      <c r="Z4" s="28">
        <f t="shared" si="11"/>
        <v>45750</v>
      </c>
      <c r="AA4" s="124" t="str">
        <f t="shared" si="12"/>
        <v/>
      </c>
      <c r="AB4" s="38">
        <f t="shared" ref="AB4:AB67" si="13">AB3+1</f>
        <v>45750</v>
      </c>
      <c r="AC4" s="29" t="str">
        <f t="shared" si="5"/>
        <v>木</v>
      </c>
      <c r="AD4" s="103"/>
    </row>
    <row r="5" spans="1:32" ht="20.100000000000001" customHeight="1" thickBot="1">
      <c r="A5" s="23" t="str">
        <f>IF(B5="","",(COUNTIF($B$2:B5,B5)))</f>
        <v/>
      </c>
      <c r="B5" s="23" t="str">
        <f t="shared" si="6"/>
        <v/>
      </c>
      <c r="C5" s="15" t="s">
        <v>15</v>
      </c>
      <c r="D5" s="15" t="s">
        <v>16</v>
      </c>
      <c r="E5" s="132">
        <f>入力!I8</f>
        <v>0</v>
      </c>
      <c r="F5" s="4" t="s">
        <v>762</v>
      </c>
      <c r="G5" s="8" t="s">
        <v>778</v>
      </c>
      <c r="H5" s="3" t="s">
        <v>14</v>
      </c>
      <c r="I5" s="135">
        <v>3.4</v>
      </c>
      <c r="J5" s="11"/>
      <c r="K5" s="32">
        <v>4</v>
      </c>
      <c r="L5" s="32" t="str">
        <f t="shared" si="0"/>
        <v/>
      </c>
      <c r="M5" s="32" t="str">
        <f t="shared" si="1"/>
        <v/>
      </c>
      <c r="N5" s="32" t="str">
        <f t="shared" si="2"/>
        <v/>
      </c>
      <c r="O5" s="32"/>
      <c r="P5" s="26" t="str">
        <f t="shared" si="7"/>
        <v>IQA950</v>
      </c>
      <c r="Q5" s="33" t="str">
        <f t="shared" si="3"/>
        <v>Ｉｑ支柱９５０【ピンク】</v>
      </c>
      <c r="R5" s="33">
        <f t="shared" si="8"/>
        <v>0</v>
      </c>
      <c r="S5" s="33">
        <f t="shared" si="9"/>
        <v>3.4</v>
      </c>
      <c r="T5" s="33">
        <f t="shared" si="10"/>
        <v>0</v>
      </c>
      <c r="U5" s="33">
        <f t="shared" si="4"/>
        <v>0</v>
      </c>
      <c r="V5" s="33"/>
      <c r="X5" s="108" t="e">
        <f>VLOOKUP('発注シート（送付用）'!N4,Z2:AA366,2,TRUE)</f>
        <v>#N/A</v>
      </c>
      <c r="Y5" s="22" t="str">
        <f>IFERROR(VLOOKUP(X3,AB2:AD366,3,TRUE),"")</f>
        <v/>
      </c>
      <c r="Z5" s="28">
        <f t="shared" si="11"/>
        <v>45751</v>
      </c>
      <c r="AA5" s="124" t="str">
        <f t="shared" si="12"/>
        <v/>
      </c>
      <c r="AB5" s="38">
        <f t="shared" si="13"/>
        <v>45751</v>
      </c>
      <c r="AC5" s="29" t="str">
        <f t="shared" si="5"/>
        <v>金</v>
      </c>
      <c r="AD5" s="103"/>
    </row>
    <row r="6" spans="1:32" ht="20.100000000000001" customHeight="1" thickBot="1">
      <c r="A6" s="23" t="str">
        <f>IF(B6="","",(COUNTIF($B$2:B6,B6)))</f>
        <v/>
      </c>
      <c r="B6" s="23" t="str">
        <f t="shared" si="6"/>
        <v/>
      </c>
      <c r="C6" s="15" t="s">
        <v>18</v>
      </c>
      <c r="D6" s="15" t="s">
        <v>19</v>
      </c>
      <c r="E6" s="132">
        <f>入力!I9</f>
        <v>0</v>
      </c>
      <c r="F6" s="4" t="s">
        <v>762</v>
      </c>
      <c r="G6" s="8" t="s">
        <v>778</v>
      </c>
      <c r="H6" s="3" t="s">
        <v>17</v>
      </c>
      <c r="I6" s="135">
        <v>2.1</v>
      </c>
      <c r="J6" s="11"/>
      <c r="K6" s="32">
        <v>5</v>
      </c>
      <c r="L6" s="32" t="str">
        <f t="shared" si="0"/>
        <v/>
      </c>
      <c r="M6" s="32" t="str">
        <f t="shared" si="1"/>
        <v/>
      </c>
      <c r="N6" s="32" t="str">
        <f t="shared" si="2"/>
        <v/>
      </c>
      <c r="O6" s="32"/>
      <c r="P6" s="26" t="str">
        <f t="shared" si="7"/>
        <v>IQA475</v>
      </c>
      <c r="Q6" s="33" t="str">
        <f t="shared" si="3"/>
        <v>Ｉｑ支柱４７５【黄緑】</v>
      </c>
      <c r="R6" s="33">
        <f t="shared" si="8"/>
        <v>0</v>
      </c>
      <c r="S6" s="33">
        <f t="shared" si="9"/>
        <v>2.1</v>
      </c>
      <c r="T6" s="33">
        <f t="shared" si="10"/>
        <v>0</v>
      </c>
      <c r="U6" s="33">
        <f t="shared" si="4"/>
        <v>0</v>
      </c>
      <c r="V6" s="33"/>
      <c r="X6" s="108"/>
      <c r="Y6" s="22" t="s">
        <v>980</v>
      </c>
      <c r="Z6" s="28">
        <f t="shared" si="11"/>
        <v>45752</v>
      </c>
      <c r="AA6" s="124" t="str">
        <f t="shared" si="12"/>
        <v>*</v>
      </c>
      <c r="AB6" s="38">
        <f t="shared" si="13"/>
        <v>45752</v>
      </c>
      <c r="AC6" s="29" t="str">
        <f t="shared" si="5"/>
        <v>土</v>
      </c>
      <c r="AD6" s="103" t="s">
        <v>547</v>
      </c>
    </row>
    <row r="7" spans="1:32" ht="20.100000000000001" customHeight="1" thickBot="1">
      <c r="A7" s="23" t="str">
        <f>IF(B7="","",(COUNTIF($B$2:B7,B7)))</f>
        <v/>
      </c>
      <c r="B7" s="23" t="str">
        <f t="shared" si="6"/>
        <v/>
      </c>
      <c r="C7" s="15" t="s">
        <v>21</v>
      </c>
      <c r="D7" s="15" t="s">
        <v>22</v>
      </c>
      <c r="E7" s="132">
        <f>入力!I10</f>
        <v>0</v>
      </c>
      <c r="F7" s="4" t="s">
        <v>762</v>
      </c>
      <c r="G7" s="8" t="s">
        <v>778</v>
      </c>
      <c r="H7" s="3" t="s">
        <v>20</v>
      </c>
      <c r="I7" s="135">
        <v>8.8000000000000007</v>
      </c>
      <c r="J7" s="11"/>
      <c r="K7" s="32">
        <v>6</v>
      </c>
      <c r="L7" s="32" t="str">
        <f t="shared" si="0"/>
        <v/>
      </c>
      <c r="M7" s="32" t="str">
        <f t="shared" si="1"/>
        <v/>
      </c>
      <c r="N7" s="32" t="str">
        <f t="shared" si="2"/>
        <v/>
      </c>
      <c r="O7" s="32"/>
      <c r="P7" s="26" t="str">
        <f t="shared" si="7"/>
        <v>IQA2750A</v>
      </c>
      <c r="Q7" s="33" t="str">
        <f t="shared" si="3"/>
        <v>Ｉｑ下部支柱２７５０Ａ　</v>
      </c>
      <c r="R7" s="33">
        <f t="shared" si="8"/>
        <v>0</v>
      </c>
      <c r="S7" s="33">
        <f t="shared" si="9"/>
        <v>8.8000000000000007</v>
      </c>
      <c r="T7" s="33">
        <f t="shared" si="10"/>
        <v>0</v>
      </c>
      <c r="U7" s="33">
        <f t="shared" si="4"/>
        <v>0</v>
      </c>
      <c r="V7" s="33"/>
      <c r="X7" s="108">
        <f>IF('発注シート（送付用）'!N6="配 達 希 望",1,0)</f>
        <v>0</v>
      </c>
      <c r="Y7" s="116" t="e">
        <f ca="1">IF(X4+X7&lt;2,"車両手配（配達希望）の場合は、営業日2日前までにご依頼をお願いします。","")</f>
        <v>#VALUE!</v>
      </c>
      <c r="Z7" s="28">
        <f t="shared" si="11"/>
        <v>45753</v>
      </c>
      <c r="AA7" s="124" t="str">
        <f t="shared" si="12"/>
        <v>*</v>
      </c>
      <c r="AB7" s="38">
        <f t="shared" si="13"/>
        <v>45753</v>
      </c>
      <c r="AC7" s="29" t="str">
        <f t="shared" si="5"/>
        <v>日</v>
      </c>
      <c r="AD7" s="103" t="s">
        <v>547</v>
      </c>
    </row>
    <row r="8" spans="1:32" ht="20.100000000000001" customHeight="1" thickBot="1">
      <c r="A8" s="23" t="str">
        <f>IF(B8="","",(COUNTIF($B$2:B8,B8)))</f>
        <v/>
      </c>
      <c r="B8" s="23" t="str">
        <f t="shared" si="6"/>
        <v/>
      </c>
      <c r="C8" s="15" t="s">
        <v>792</v>
      </c>
      <c r="D8" s="15" t="s">
        <v>24</v>
      </c>
      <c r="E8" s="132">
        <f>入力!I11</f>
        <v>0</v>
      </c>
      <c r="F8" s="4" t="s">
        <v>762</v>
      </c>
      <c r="G8" s="8" t="s">
        <v>778</v>
      </c>
      <c r="H8" s="3" t="s">
        <v>23</v>
      </c>
      <c r="I8" s="135">
        <v>4.9000000000000004</v>
      </c>
      <c r="J8" s="11"/>
      <c r="K8" s="32">
        <v>7</v>
      </c>
      <c r="L8" s="32" t="str">
        <f t="shared" si="0"/>
        <v/>
      </c>
      <c r="M8" s="32" t="str">
        <f t="shared" si="1"/>
        <v/>
      </c>
      <c r="N8" s="32" t="str">
        <f t="shared" si="2"/>
        <v/>
      </c>
      <c r="O8" s="32"/>
      <c r="P8" s="26" t="str">
        <f t="shared" si="7"/>
        <v>IQA1425A</v>
      </c>
      <c r="Q8" s="33" t="str">
        <f t="shared" si="3"/>
        <v>Ｉｑ下部支柱１４２５Ａ【スカイブルー】</v>
      </c>
      <c r="R8" s="33">
        <f t="shared" si="8"/>
        <v>0</v>
      </c>
      <c r="S8" s="33">
        <f t="shared" si="9"/>
        <v>4.9000000000000004</v>
      </c>
      <c r="T8" s="33">
        <f t="shared" si="10"/>
        <v>0</v>
      </c>
      <c r="U8" s="33">
        <f t="shared" si="4"/>
        <v>0</v>
      </c>
      <c r="V8" s="33"/>
      <c r="X8" s="21">
        <f>'発注シート（送付用）'!N7</f>
        <v>0</v>
      </c>
      <c r="Y8" s="22" t="str">
        <f>IF(T1&gt;X12,"積載重量超過！　発注数量の調整をお願いします。","")</f>
        <v/>
      </c>
      <c r="Z8" s="28">
        <f t="shared" si="11"/>
        <v>45754</v>
      </c>
      <c r="AA8" s="124" t="str">
        <f t="shared" si="12"/>
        <v/>
      </c>
      <c r="AB8" s="38">
        <f t="shared" si="13"/>
        <v>45754</v>
      </c>
      <c r="AC8" s="29" t="str">
        <f t="shared" si="5"/>
        <v>月</v>
      </c>
      <c r="AD8" s="103"/>
    </row>
    <row r="9" spans="1:32" ht="20.100000000000001" customHeight="1" thickBot="1">
      <c r="A9" s="23" t="str">
        <f>IF(B9="","",(COUNTIF($B$2:B9,B9)))</f>
        <v/>
      </c>
      <c r="B9" s="23" t="str">
        <f t="shared" si="6"/>
        <v/>
      </c>
      <c r="C9" s="15" t="s">
        <v>26</v>
      </c>
      <c r="D9" s="15" t="s">
        <v>27</v>
      </c>
      <c r="E9" s="132">
        <f>入力!I12</f>
        <v>0</v>
      </c>
      <c r="F9" s="4" t="s">
        <v>762</v>
      </c>
      <c r="G9" s="8" t="s">
        <v>778</v>
      </c>
      <c r="H9" s="3" t="s">
        <v>25</v>
      </c>
      <c r="I9" s="135">
        <v>3.4</v>
      </c>
      <c r="J9" s="11"/>
      <c r="K9" s="32">
        <v>8</v>
      </c>
      <c r="L9" s="32" t="str">
        <f t="shared" si="0"/>
        <v/>
      </c>
      <c r="M9" s="32" t="str">
        <f t="shared" si="1"/>
        <v/>
      </c>
      <c r="N9" s="32" t="str">
        <f t="shared" si="2"/>
        <v/>
      </c>
      <c r="O9" s="32"/>
      <c r="P9" s="26" t="str">
        <f t="shared" si="7"/>
        <v>IQA950A</v>
      </c>
      <c r="Q9" s="33" t="str">
        <f t="shared" si="3"/>
        <v>Ｉｑ下部支柱９５０Ａ　【オレンジ】</v>
      </c>
      <c r="R9" s="33">
        <f t="shared" si="8"/>
        <v>0</v>
      </c>
      <c r="S9" s="33">
        <f t="shared" si="9"/>
        <v>3.4</v>
      </c>
      <c r="T9" s="33">
        <f t="shared" si="10"/>
        <v>0</v>
      </c>
      <c r="U9" s="33">
        <f t="shared" si="4"/>
        <v>0</v>
      </c>
      <c r="V9" s="33"/>
      <c r="X9" s="21">
        <v>2.4</v>
      </c>
      <c r="Y9" s="109"/>
      <c r="Z9" s="28">
        <f t="shared" si="11"/>
        <v>45755</v>
      </c>
      <c r="AA9" s="124" t="str">
        <f t="shared" si="12"/>
        <v/>
      </c>
      <c r="AB9" s="38">
        <f t="shared" si="13"/>
        <v>45755</v>
      </c>
      <c r="AC9" s="29" t="str">
        <f t="shared" si="5"/>
        <v>火</v>
      </c>
      <c r="AD9" s="103"/>
    </row>
    <row r="10" spans="1:32" ht="20.100000000000001" customHeight="1" thickBot="1">
      <c r="A10" s="23" t="str">
        <f>IF(B10="","",(COUNTIF($B$2:B10,B10)))</f>
        <v/>
      </c>
      <c r="B10" s="23" t="str">
        <f t="shared" si="6"/>
        <v/>
      </c>
      <c r="C10" s="15" t="s">
        <v>29</v>
      </c>
      <c r="D10" s="15" t="s">
        <v>30</v>
      </c>
      <c r="E10" s="132">
        <f>入力!I13</f>
        <v>0</v>
      </c>
      <c r="F10" s="4" t="s">
        <v>762</v>
      </c>
      <c r="G10" s="8" t="s">
        <v>778</v>
      </c>
      <c r="H10" s="3" t="s">
        <v>28</v>
      </c>
      <c r="I10" s="135">
        <v>2.1</v>
      </c>
      <c r="J10" s="11"/>
      <c r="K10" s="32">
        <v>9</v>
      </c>
      <c r="L10" s="32" t="str">
        <f t="shared" si="0"/>
        <v/>
      </c>
      <c r="M10" s="32" t="str">
        <f t="shared" si="1"/>
        <v/>
      </c>
      <c r="N10" s="32" t="str">
        <f t="shared" si="2"/>
        <v/>
      </c>
      <c r="O10" s="32"/>
      <c r="P10" s="26" t="str">
        <f t="shared" si="7"/>
        <v>IQA475A</v>
      </c>
      <c r="Q10" s="33" t="str">
        <f t="shared" si="3"/>
        <v>Ｉｑ下部支柱４７５Ａ【緑】　</v>
      </c>
      <c r="R10" s="33">
        <f t="shared" si="8"/>
        <v>0</v>
      </c>
      <c r="S10" s="33">
        <f t="shared" si="9"/>
        <v>2.1</v>
      </c>
      <c r="T10" s="33">
        <f t="shared" si="10"/>
        <v>0</v>
      </c>
      <c r="U10" s="33">
        <f t="shared" si="4"/>
        <v>0</v>
      </c>
      <c r="V10" s="33"/>
      <c r="X10" s="21">
        <v>9</v>
      </c>
      <c r="Y10" s="109"/>
      <c r="Z10" s="28">
        <f t="shared" si="11"/>
        <v>45756</v>
      </c>
      <c r="AA10" s="124" t="str">
        <f t="shared" si="12"/>
        <v/>
      </c>
      <c r="AB10" s="38">
        <f t="shared" si="13"/>
        <v>45756</v>
      </c>
      <c r="AC10" s="29" t="str">
        <f t="shared" si="5"/>
        <v>水</v>
      </c>
      <c r="AD10" s="103"/>
    </row>
    <row r="11" spans="1:32" ht="20.100000000000001" customHeight="1" thickBot="1">
      <c r="A11" s="23" t="str">
        <f>IF(B11="","",(COUNTIF($B$2:B11,B11)))</f>
        <v/>
      </c>
      <c r="B11" s="23" t="str">
        <f t="shared" si="6"/>
        <v/>
      </c>
      <c r="C11" s="15" t="s">
        <v>32</v>
      </c>
      <c r="D11" s="15" t="s">
        <v>33</v>
      </c>
      <c r="E11" s="132">
        <f>入力!I14</f>
        <v>0</v>
      </c>
      <c r="F11" s="4" t="s">
        <v>762</v>
      </c>
      <c r="G11" s="8" t="s">
        <v>778</v>
      </c>
      <c r="H11" s="3" t="s">
        <v>31</v>
      </c>
      <c r="I11" s="135">
        <v>1.4</v>
      </c>
      <c r="J11" s="11"/>
      <c r="K11" s="32">
        <v>10</v>
      </c>
      <c r="L11" s="32" t="str">
        <f t="shared" si="0"/>
        <v/>
      </c>
      <c r="M11" s="32" t="str">
        <f t="shared" si="1"/>
        <v/>
      </c>
      <c r="N11" s="32" t="str">
        <f t="shared" si="2"/>
        <v/>
      </c>
      <c r="O11" s="32"/>
      <c r="P11" s="26" t="str">
        <f t="shared" si="7"/>
        <v>IQA238A</v>
      </c>
      <c r="Q11" s="33" t="str">
        <f t="shared" si="3"/>
        <v>Ｉｑ下部支柱２３８Ａ　</v>
      </c>
      <c r="R11" s="33">
        <f t="shared" si="8"/>
        <v>0</v>
      </c>
      <c r="S11" s="33">
        <f t="shared" si="9"/>
        <v>1.4</v>
      </c>
      <c r="T11" s="33">
        <f t="shared" si="10"/>
        <v>0</v>
      </c>
      <c r="U11" s="33">
        <f t="shared" si="4"/>
        <v>0</v>
      </c>
      <c r="V11" s="33"/>
      <c r="X11" s="21">
        <v>10</v>
      </c>
      <c r="Y11" s="109"/>
      <c r="Z11" s="28">
        <f t="shared" si="11"/>
        <v>45757</v>
      </c>
      <c r="AA11" s="124" t="str">
        <f t="shared" si="12"/>
        <v/>
      </c>
      <c r="AB11" s="38">
        <f t="shared" si="13"/>
        <v>45757</v>
      </c>
      <c r="AC11" s="29" t="str">
        <f t="shared" si="5"/>
        <v>木</v>
      </c>
      <c r="AD11" s="104"/>
    </row>
    <row r="12" spans="1:32" ht="20.100000000000001" customHeight="1" thickBot="1">
      <c r="A12" s="23" t="str">
        <f>IF(B12="","",(COUNTIF($B$2:B12,B12)))</f>
        <v/>
      </c>
      <c r="B12" s="23" t="str">
        <f t="shared" si="6"/>
        <v/>
      </c>
      <c r="C12" s="15" t="s">
        <v>35</v>
      </c>
      <c r="D12" s="15" t="s">
        <v>36</v>
      </c>
      <c r="E12" s="132">
        <f>入力!I15</f>
        <v>0</v>
      </c>
      <c r="F12" s="4" t="s">
        <v>762</v>
      </c>
      <c r="G12" s="8" t="s">
        <v>778</v>
      </c>
      <c r="H12" s="3" t="s">
        <v>34</v>
      </c>
      <c r="I12" s="135">
        <v>3</v>
      </c>
      <c r="J12" s="11"/>
      <c r="K12" s="32">
        <v>11</v>
      </c>
      <c r="L12" s="32" t="str">
        <f t="shared" si="0"/>
        <v/>
      </c>
      <c r="M12" s="32" t="str">
        <f t="shared" si="1"/>
        <v/>
      </c>
      <c r="N12" s="32" t="str">
        <f t="shared" si="2"/>
        <v/>
      </c>
      <c r="O12" s="32"/>
      <c r="P12" s="26" t="str">
        <f t="shared" si="7"/>
        <v>IQA950H</v>
      </c>
      <c r="Q12" s="33" t="str">
        <f t="shared" si="3"/>
        <v>Ｉｑヘッド支柱９５０【黒】</v>
      </c>
      <c r="R12" s="33">
        <f t="shared" si="8"/>
        <v>0</v>
      </c>
      <c r="S12" s="33">
        <f t="shared" si="9"/>
        <v>3</v>
      </c>
      <c r="T12" s="33">
        <f t="shared" si="10"/>
        <v>0</v>
      </c>
      <c r="U12" s="33">
        <f t="shared" si="4"/>
        <v>0</v>
      </c>
      <c r="V12" s="33"/>
      <c r="X12" s="21">
        <f>IF(X8="増ｔユニック(積載9ｔ)",9,IF(X8="増ｔ平車(積載10ｔ)",10,2.4))</f>
        <v>2.4</v>
      </c>
      <c r="Y12" s="111"/>
      <c r="Z12" s="28">
        <f t="shared" si="11"/>
        <v>45758</v>
      </c>
      <c r="AA12" s="124" t="str">
        <f t="shared" si="12"/>
        <v/>
      </c>
      <c r="AB12" s="38">
        <f t="shared" si="13"/>
        <v>45758</v>
      </c>
      <c r="AC12" s="29" t="str">
        <f t="shared" si="5"/>
        <v>金</v>
      </c>
      <c r="AD12" s="103"/>
    </row>
    <row r="13" spans="1:32" ht="20.100000000000001" customHeight="1" thickBot="1">
      <c r="A13" s="23" t="str">
        <f>IF(B13="","",(COUNTIF($B$2:B13,B13)))</f>
        <v/>
      </c>
      <c r="B13" s="23" t="str">
        <f t="shared" si="6"/>
        <v/>
      </c>
      <c r="C13" s="15" t="s">
        <v>38</v>
      </c>
      <c r="D13" s="15" t="s">
        <v>39</v>
      </c>
      <c r="E13" s="132">
        <f>入力!I16</f>
        <v>0</v>
      </c>
      <c r="F13" s="4" t="s">
        <v>762</v>
      </c>
      <c r="G13" s="8" t="s">
        <v>778</v>
      </c>
      <c r="H13" s="3" t="s">
        <v>37</v>
      </c>
      <c r="I13" s="135">
        <v>1.8</v>
      </c>
      <c r="J13" s="11"/>
      <c r="K13" s="32">
        <v>12</v>
      </c>
      <c r="L13" s="32" t="str">
        <f t="shared" si="0"/>
        <v/>
      </c>
      <c r="M13" s="32" t="str">
        <f t="shared" si="1"/>
        <v/>
      </c>
      <c r="N13" s="32" t="str">
        <f t="shared" si="2"/>
        <v/>
      </c>
      <c r="O13" s="32"/>
      <c r="P13" s="26" t="str">
        <f t="shared" si="7"/>
        <v>IQA600H</v>
      </c>
      <c r="Q13" s="33" t="str">
        <f t="shared" si="3"/>
        <v>Ｉｑヘッド支柱６００【紫】</v>
      </c>
      <c r="R13" s="33">
        <f t="shared" si="8"/>
        <v>0</v>
      </c>
      <c r="S13" s="33">
        <f t="shared" si="9"/>
        <v>1.8</v>
      </c>
      <c r="T13" s="33">
        <f t="shared" si="10"/>
        <v>0</v>
      </c>
      <c r="U13" s="33">
        <f t="shared" si="4"/>
        <v>0</v>
      </c>
      <c r="V13" s="33"/>
      <c r="X13" s="110"/>
      <c r="Z13" s="28">
        <f t="shared" si="11"/>
        <v>45759</v>
      </c>
      <c r="AA13" s="124" t="str">
        <f t="shared" si="12"/>
        <v>*</v>
      </c>
      <c r="AB13" s="38">
        <f t="shared" si="13"/>
        <v>45759</v>
      </c>
      <c r="AC13" s="29" t="str">
        <f t="shared" si="5"/>
        <v>土</v>
      </c>
      <c r="AD13" s="103" t="s">
        <v>547</v>
      </c>
    </row>
    <row r="14" spans="1:32" ht="20.100000000000001" customHeight="1" thickBot="1">
      <c r="A14" s="23" t="str">
        <f>IF(B14="","",(COUNTIF($B$2:B14,B14)))</f>
        <v/>
      </c>
      <c r="B14" s="23" t="str">
        <f t="shared" si="6"/>
        <v/>
      </c>
      <c r="C14" s="15" t="s">
        <v>41</v>
      </c>
      <c r="D14" s="15" t="s">
        <v>42</v>
      </c>
      <c r="E14" s="132">
        <f>入力!I17</f>
        <v>0</v>
      </c>
      <c r="F14" s="4" t="s">
        <v>762</v>
      </c>
      <c r="G14" s="8" t="s">
        <v>779</v>
      </c>
      <c r="H14" s="3" t="s">
        <v>40</v>
      </c>
      <c r="I14" s="135">
        <v>4.4000000000000004</v>
      </c>
      <c r="J14" s="11"/>
      <c r="K14" s="32">
        <v>13</v>
      </c>
      <c r="L14" s="32" t="str">
        <f t="shared" si="0"/>
        <v/>
      </c>
      <c r="M14" s="32" t="str">
        <f t="shared" si="1"/>
        <v/>
      </c>
      <c r="N14" s="32" t="str">
        <f t="shared" si="2"/>
        <v/>
      </c>
      <c r="O14" s="32"/>
      <c r="P14" s="26" t="str">
        <f t="shared" si="7"/>
        <v>IQC1829</v>
      </c>
      <c r="Q14" s="33" t="str">
        <f t="shared" si="3"/>
        <v>Ｉｑ手すり１８２９</v>
      </c>
      <c r="R14" s="33">
        <f t="shared" si="8"/>
        <v>0</v>
      </c>
      <c r="S14" s="33">
        <f t="shared" si="9"/>
        <v>4.4000000000000004</v>
      </c>
      <c r="T14" s="33">
        <f t="shared" si="10"/>
        <v>0</v>
      </c>
      <c r="U14" s="33">
        <f t="shared" si="4"/>
        <v>0</v>
      </c>
      <c r="V14" s="33"/>
      <c r="X14" s="21" t="e">
        <f>VLOOKUP(X3,AB2:AD366,3,TRUE)</f>
        <v>#N/A</v>
      </c>
      <c r="Z14" s="28">
        <f t="shared" si="11"/>
        <v>45760</v>
      </c>
      <c r="AA14" s="124" t="str">
        <f t="shared" si="12"/>
        <v>*</v>
      </c>
      <c r="AB14" s="38">
        <f t="shared" si="13"/>
        <v>45760</v>
      </c>
      <c r="AC14" s="29" t="str">
        <f t="shared" si="5"/>
        <v>日</v>
      </c>
      <c r="AD14" s="103" t="s">
        <v>547</v>
      </c>
    </row>
    <row r="15" spans="1:32" ht="20.100000000000001" customHeight="1" thickBot="1">
      <c r="A15" s="23" t="str">
        <f>IF(B15="","",(COUNTIF($B$2:B15,B15)))</f>
        <v/>
      </c>
      <c r="B15" s="23" t="str">
        <f t="shared" si="6"/>
        <v/>
      </c>
      <c r="C15" s="15" t="s">
        <v>44</v>
      </c>
      <c r="D15" s="15" t="s">
        <v>45</v>
      </c>
      <c r="E15" s="132">
        <f>入力!I18</f>
        <v>0</v>
      </c>
      <c r="F15" s="4" t="s">
        <v>762</v>
      </c>
      <c r="G15" s="8" t="s">
        <v>779</v>
      </c>
      <c r="H15" s="3" t="s">
        <v>43</v>
      </c>
      <c r="I15" s="135">
        <v>3.7</v>
      </c>
      <c r="J15" s="11"/>
      <c r="K15" s="32">
        <v>14</v>
      </c>
      <c r="L15" s="32" t="str">
        <f t="shared" si="0"/>
        <v/>
      </c>
      <c r="M15" s="32" t="str">
        <f t="shared" si="1"/>
        <v/>
      </c>
      <c r="N15" s="32" t="str">
        <f t="shared" si="2"/>
        <v/>
      </c>
      <c r="O15" s="32"/>
      <c r="P15" s="26" t="str">
        <f t="shared" si="7"/>
        <v>IQC1524</v>
      </c>
      <c r="Q15" s="33" t="str">
        <f t="shared" si="3"/>
        <v>Ｉｑ手すり１５２４【黄】</v>
      </c>
      <c r="R15" s="33">
        <f t="shared" si="8"/>
        <v>0</v>
      </c>
      <c r="S15" s="33">
        <f t="shared" si="9"/>
        <v>3.7</v>
      </c>
      <c r="T15" s="33">
        <f t="shared" si="10"/>
        <v>0</v>
      </c>
      <c r="U15" s="33">
        <f t="shared" si="4"/>
        <v>0</v>
      </c>
      <c r="V15" s="33"/>
      <c r="Y15" s="112"/>
      <c r="Z15" s="28">
        <f t="shared" si="11"/>
        <v>45761</v>
      </c>
      <c r="AA15" s="124" t="str">
        <f t="shared" si="12"/>
        <v/>
      </c>
      <c r="AB15" s="38">
        <f t="shared" si="13"/>
        <v>45761</v>
      </c>
      <c r="AC15" s="29" t="str">
        <f t="shared" si="5"/>
        <v>月</v>
      </c>
      <c r="AD15" s="103"/>
    </row>
    <row r="16" spans="1:32" ht="20.100000000000001" customHeight="1" thickBot="1">
      <c r="A16" s="23" t="str">
        <f>IF(B16="","",(COUNTIF($B$2:B16,B16)))</f>
        <v/>
      </c>
      <c r="B16" s="23" t="str">
        <f t="shared" si="6"/>
        <v/>
      </c>
      <c r="C16" s="15" t="s">
        <v>47</v>
      </c>
      <c r="D16" s="15" t="s">
        <v>867</v>
      </c>
      <c r="E16" s="132">
        <f>入力!I19</f>
        <v>0</v>
      </c>
      <c r="F16" s="4" t="s">
        <v>762</v>
      </c>
      <c r="G16" s="8" t="s">
        <v>779</v>
      </c>
      <c r="H16" s="3" t="s">
        <v>46</v>
      </c>
      <c r="I16" s="135">
        <v>3</v>
      </c>
      <c r="J16" s="11"/>
      <c r="K16" s="32">
        <v>15</v>
      </c>
      <c r="L16" s="32" t="str">
        <f t="shared" si="0"/>
        <v/>
      </c>
      <c r="M16" s="32" t="str">
        <f t="shared" si="1"/>
        <v/>
      </c>
      <c r="N16" s="32" t="str">
        <f t="shared" si="2"/>
        <v/>
      </c>
      <c r="O16" s="32"/>
      <c r="P16" s="26" t="str">
        <f t="shared" si="7"/>
        <v>IQC1219</v>
      </c>
      <c r="Q16" s="33" t="str">
        <f t="shared" si="3"/>
        <v>Ｉｑ手すり１２１９【青】</v>
      </c>
      <c r="R16" s="33">
        <f t="shared" si="8"/>
        <v>0</v>
      </c>
      <c r="S16" s="33">
        <f t="shared" si="9"/>
        <v>3</v>
      </c>
      <c r="T16" s="33">
        <f t="shared" si="10"/>
        <v>0</v>
      </c>
      <c r="U16" s="33">
        <f t="shared" si="4"/>
        <v>0</v>
      </c>
      <c r="V16" s="33"/>
      <c r="Z16" s="28">
        <f t="shared" si="11"/>
        <v>45762</v>
      </c>
      <c r="AA16" s="124" t="str">
        <f t="shared" si="12"/>
        <v/>
      </c>
      <c r="AB16" s="38">
        <f t="shared" si="13"/>
        <v>45762</v>
      </c>
      <c r="AC16" s="29" t="str">
        <f t="shared" si="5"/>
        <v>火</v>
      </c>
      <c r="AD16" s="103"/>
    </row>
    <row r="17" spans="1:30" ht="20.100000000000001" customHeight="1" thickBot="1">
      <c r="A17" s="23" t="str">
        <f>IF(B17="","",(COUNTIF($B$2:B17,B17)))</f>
        <v/>
      </c>
      <c r="B17" s="23" t="str">
        <f t="shared" si="6"/>
        <v/>
      </c>
      <c r="C17" s="15" t="s">
        <v>49</v>
      </c>
      <c r="D17" s="15" t="s">
        <v>800</v>
      </c>
      <c r="E17" s="132">
        <f>入力!I20</f>
        <v>0</v>
      </c>
      <c r="F17" s="4" t="s">
        <v>762</v>
      </c>
      <c r="G17" s="8" t="s">
        <v>779</v>
      </c>
      <c r="H17" s="3" t="s">
        <v>48</v>
      </c>
      <c r="I17" s="135">
        <v>2.8</v>
      </c>
      <c r="J17" s="11"/>
      <c r="K17" s="32">
        <v>16</v>
      </c>
      <c r="L17" s="32" t="str">
        <f t="shared" si="0"/>
        <v/>
      </c>
      <c r="M17" s="32" t="str">
        <f t="shared" si="1"/>
        <v/>
      </c>
      <c r="N17" s="32" t="str">
        <f t="shared" si="2"/>
        <v/>
      </c>
      <c r="O17" s="32"/>
      <c r="P17" s="26" t="str">
        <f t="shared" si="7"/>
        <v>IQC1107</v>
      </c>
      <c r="Q17" s="33" t="str">
        <f t="shared" si="3"/>
        <v>Ｉｑ手すり１１０７【黄緑】</v>
      </c>
      <c r="R17" s="33">
        <f t="shared" si="8"/>
        <v>0</v>
      </c>
      <c r="S17" s="33">
        <f t="shared" si="9"/>
        <v>2.8</v>
      </c>
      <c r="T17" s="33">
        <f t="shared" si="10"/>
        <v>0</v>
      </c>
      <c r="U17" s="33">
        <f t="shared" si="4"/>
        <v>0</v>
      </c>
      <c r="V17" s="33"/>
      <c r="X17" s="113"/>
      <c r="Z17" s="28">
        <f t="shared" si="11"/>
        <v>45763</v>
      </c>
      <c r="AA17" s="124" t="str">
        <f t="shared" si="12"/>
        <v/>
      </c>
      <c r="AB17" s="38">
        <f t="shared" si="13"/>
        <v>45763</v>
      </c>
      <c r="AC17" s="29" t="str">
        <f t="shared" si="5"/>
        <v>水</v>
      </c>
      <c r="AD17" s="103"/>
    </row>
    <row r="18" spans="1:30" ht="20.100000000000001" customHeight="1" thickBot="1">
      <c r="A18" s="23" t="str">
        <f>IF(B18="","",(COUNTIF($B$2:B18,B18)))</f>
        <v/>
      </c>
      <c r="B18" s="23" t="str">
        <f t="shared" si="6"/>
        <v/>
      </c>
      <c r="C18" s="15" t="s">
        <v>51</v>
      </c>
      <c r="D18" s="15" t="s">
        <v>868</v>
      </c>
      <c r="E18" s="132">
        <f>入力!I21</f>
        <v>0</v>
      </c>
      <c r="F18" s="4" t="s">
        <v>762</v>
      </c>
      <c r="G18" s="8" t="s">
        <v>779</v>
      </c>
      <c r="H18" s="3" t="s">
        <v>50</v>
      </c>
      <c r="I18" s="135">
        <v>2.2999999999999998</v>
      </c>
      <c r="J18" s="11"/>
      <c r="K18" s="32">
        <v>17</v>
      </c>
      <c r="L18" s="32" t="str">
        <f t="shared" si="0"/>
        <v/>
      </c>
      <c r="M18" s="32" t="str">
        <f t="shared" si="1"/>
        <v/>
      </c>
      <c r="N18" s="32" t="str">
        <f t="shared" si="2"/>
        <v/>
      </c>
      <c r="O18" s="32"/>
      <c r="P18" s="26" t="str">
        <f t="shared" si="7"/>
        <v>IQC914</v>
      </c>
      <c r="Q18" s="33" t="str">
        <f t="shared" si="3"/>
        <v>Ｉｑ手すり９１４【ピンク】</v>
      </c>
      <c r="R18" s="33">
        <f t="shared" si="8"/>
        <v>0</v>
      </c>
      <c r="S18" s="33">
        <f t="shared" si="9"/>
        <v>2.2999999999999998</v>
      </c>
      <c r="T18" s="33">
        <f t="shared" si="10"/>
        <v>0</v>
      </c>
      <c r="U18" s="33">
        <f t="shared" si="4"/>
        <v>0</v>
      </c>
      <c r="V18" s="33"/>
      <c r="Z18" s="28">
        <f t="shared" si="11"/>
        <v>45764</v>
      </c>
      <c r="AA18" s="124" t="str">
        <f t="shared" si="12"/>
        <v/>
      </c>
      <c r="AB18" s="38">
        <f t="shared" si="13"/>
        <v>45764</v>
      </c>
      <c r="AC18" s="29" t="str">
        <f t="shared" si="5"/>
        <v>木</v>
      </c>
      <c r="AD18" s="103"/>
    </row>
    <row r="19" spans="1:30" ht="20.100000000000001" customHeight="1" thickBot="1">
      <c r="A19" s="23" t="str">
        <f>IF(B19="","",(COUNTIF($B$2:B19,B19)))</f>
        <v/>
      </c>
      <c r="B19" s="23" t="str">
        <f t="shared" si="6"/>
        <v/>
      </c>
      <c r="C19" s="15" t="s">
        <v>53</v>
      </c>
      <c r="D19" s="15" t="s">
        <v>988</v>
      </c>
      <c r="E19" s="132">
        <f>入力!I22</f>
        <v>0</v>
      </c>
      <c r="F19" s="4" t="s">
        <v>762</v>
      </c>
      <c r="G19" s="8" t="s">
        <v>779</v>
      </c>
      <c r="H19" s="3" t="s">
        <v>52</v>
      </c>
      <c r="I19" s="135">
        <v>2</v>
      </c>
      <c r="J19" s="11"/>
      <c r="K19" s="32">
        <v>18</v>
      </c>
      <c r="L19" s="32" t="str">
        <f t="shared" si="0"/>
        <v/>
      </c>
      <c r="M19" s="32" t="str">
        <f t="shared" si="1"/>
        <v/>
      </c>
      <c r="N19" s="32" t="str">
        <f t="shared" si="2"/>
        <v/>
      </c>
      <c r="O19" s="32"/>
      <c r="P19" s="26" t="str">
        <f t="shared" si="7"/>
        <v>IQC722</v>
      </c>
      <c r="Q19" s="33" t="str">
        <f t="shared" si="3"/>
        <v>Ｉｑ手すり７２２【ムラサキ】</v>
      </c>
      <c r="R19" s="33">
        <f t="shared" si="8"/>
        <v>0</v>
      </c>
      <c r="S19" s="33">
        <f t="shared" si="9"/>
        <v>2</v>
      </c>
      <c r="T19" s="33">
        <f t="shared" si="10"/>
        <v>0</v>
      </c>
      <c r="U19" s="33">
        <f t="shared" si="4"/>
        <v>0</v>
      </c>
      <c r="V19" s="33"/>
      <c r="Z19" s="28">
        <f t="shared" si="11"/>
        <v>45765</v>
      </c>
      <c r="AA19" s="124" t="str">
        <f t="shared" si="12"/>
        <v/>
      </c>
      <c r="AB19" s="38">
        <f t="shared" si="13"/>
        <v>45765</v>
      </c>
      <c r="AC19" s="29" t="str">
        <f t="shared" si="5"/>
        <v>金</v>
      </c>
      <c r="AD19" s="103"/>
    </row>
    <row r="20" spans="1:30" ht="20.100000000000001" customHeight="1" thickBot="1">
      <c r="A20" s="23" t="str">
        <f>IF(B20="","",(COUNTIF($B$2:B20,B20)))</f>
        <v/>
      </c>
      <c r="B20" s="23" t="str">
        <f t="shared" si="6"/>
        <v/>
      </c>
      <c r="C20" s="15" t="s">
        <v>55</v>
      </c>
      <c r="D20" s="15" t="s">
        <v>869</v>
      </c>
      <c r="E20" s="132">
        <f>入力!I23</f>
        <v>0</v>
      </c>
      <c r="F20" s="4" t="s">
        <v>762</v>
      </c>
      <c r="G20" s="8" t="s">
        <v>779</v>
      </c>
      <c r="H20" s="3" t="s">
        <v>54</v>
      </c>
      <c r="I20" s="135">
        <v>1.6</v>
      </c>
      <c r="J20" s="11"/>
      <c r="K20" s="32">
        <v>19</v>
      </c>
      <c r="L20" s="32" t="str">
        <f t="shared" si="0"/>
        <v/>
      </c>
      <c r="M20" s="32" t="str">
        <f t="shared" si="1"/>
        <v/>
      </c>
      <c r="N20" s="32" t="str">
        <f t="shared" si="2"/>
        <v/>
      </c>
      <c r="O20" s="32"/>
      <c r="P20" s="26" t="str">
        <f t="shared" si="7"/>
        <v>IQC610</v>
      </c>
      <c r="Q20" s="33" t="str">
        <f t="shared" si="3"/>
        <v>Ｉｑ手すり６１０</v>
      </c>
      <c r="R20" s="33">
        <f t="shared" si="8"/>
        <v>0</v>
      </c>
      <c r="S20" s="33">
        <f t="shared" si="9"/>
        <v>1.6</v>
      </c>
      <c r="T20" s="33">
        <f t="shared" si="10"/>
        <v>0</v>
      </c>
      <c r="U20" s="33">
        <f t="shared" si="4"/>
        <v>0</v>
      </c>
      <c r="V20" s="33"/>
      <c r="Z20" s="28">
        <f t="shared" si="11"/>
        <v>45766</v>
      </c>
      <c r="AA20" s="124" t="str">
        <f t="shared" si="12"/>
        <v>*</v>
      </c>
      <c r="AB20" s="38">
        <f t="shared" si="13"/>
        <v>45766</v>
      </c>
      <c r="AC20" s="29" t="str">
        <f t="shared" si="5"/>
        <v>土</v>
      </c>
      <c r="AD20" s="103" t="s">
        <v>547</v>
      </c>
    </row>
    <row r="21" spans="1:30" ht="20.100000000000001" customHeight="1" thickBot="1">
      <c r="A21" s="23" t="str">
        <f>IF(B21="","",(COUNTIF($B$2:B21,B21)))</f>
        <v/>
      </c>
      <c r="B21" s="23" t="str">
        <f t="shared" si="6"/>
        <v/>
      </c>
      <c r="C21" s="15" t="s">
        <v>57</v>
      </c>
      <c r="D21" s="15" t="s">
        <v>58</v>
      </c>
      <c r="E21" s="132">
        <f>入力!I24</f>
        <v>0</v>
      </c>
      <c r="F21" s="4" t="s">
        <v>762</v>
      </c>
      <c r="G21" s="8" t="s">
        <v>779</v>
      </c>
      <c r="H21" s="3" t="s">
        <v>56</v>
      </c>
      <c r="I21" s="135">
        <v>1</v>
      </c>
      <c r="J21" s="11">
        <v>20</v>
      </c>
      <c r="K21" s="32">
        <v>20</v>
      </c>
      <c r="L21" s="32" t="str">
        <f t="shared" si="0"/>
        <v/>
      </c>
      <c r="M21" s="32" t="str">
        <f t="shared" si="1"/>
        <v/>
      </c>
      <c r="N21" s="32" t="str">
        <f t="shared" si="2"/>
        <v/>
      </c>
      <c r="O21" s="32"/>
      <c r="P21" s="26" t="str">
        <f t="shared" si="7"/>
        <v>IQC360</v>
      </c>
      <c r="Q21" s="33" t="str">
        <f t="shared" si="3"/>
        <v>Ｉｑ手すり３６０【オレンジ】</v>
      </c>
      <c r="R21" s="33">
        <f t="shared" si="8"/>
        <v>0</v>
      </c>
      <c r="S21" s="33">
        <f t="shared" si="9"/>
        <v>1</v>
      </c>
      <c r="T21" s="33">
        <f t="shared" si="10"/>
        <v>0</v>
      </c>
      <c r="U21" s="33">
        <f t="shared" si="4"/>
        <v>20</v>
      </c>
      <c r="V21" s="33">
        <f t="shared" ref="V21:V22" si="14">ROUNDDOWN(R21/U21,0)</f>
        <v>0</v>
      </c>
      <c r="Z21" s="28">
        <f t="shared" si="11"/>
        <v>45767</v>
      </c>
      <c r="AA21" s="124" t="str">
        <f t="shared" si="12"/>
        <v>*</v>
      </c>
      <c r="AB21" s="38">
        <f t="shared" si="13"/>
        <v>45767</v>
      </c>
      <c r="AC21" s="29" t="str">
        <f t="shared" si="5"/>
        <v>日</v>
      </c>
      <c r="AD21" s="103" t="s">
        <v>547</v>
      </c>
    </row>
    <row r="22" spans="1:30" ht="20.100000000000001" customHeight="1" thickBot="1">
      <c r="A22" s="23" t="str">
        <f>IF(B22="","",(COUNTIF($B$2:B22,B22)))</f>
        <v/>
      </c>
      <c r="B22" s="23" t="str">
        <f t="shared" si="6"/>
        <v/>
      </c>
      <c r="C22" s="15" t="s">
        <v>60</v>
      </c>
      <c r="D22" s="15" t="s">
        <v>61</v>
      </c>
      <c r="E22" s="132">
        <f>入力!I25</f>
        <v>0</v>
      </c>
      <c r="F22" s="4" t="s">
        <v>762</v>
      </c>
      <c r="G22" s="8" t="s">
        <v>779</v>
      </c>
      <c r="H22" s="3" t="s">
        <v>59</v>
      </c>
      <c r="I22" s="135">
        <v>0.9</v>
      </c>
      <c r="J22" s="11">
        <v>20</v>
      </c>
      <c r="K22" s="32">
        <v>21</v>
      </c>
      <c r="L22" s="32" t="str">
        <f t="shared" si="0"/>
        <v/>
      </c>
      <c r="M22" s="32" t="str">
        <f t="shared" si="1"/>
        <v/>
      </c>
      <c r="N22" s="32" t="str">
        <f t="shared" si="2"/>
        <v/>
      </c>
      <c r="O22" s="32"/>
      <c r="P22" s="26" t="str">
        <f t="shared" si="7"/>
        <v>IQC305</v>
      </c>
      <c r="Q22" s="33" t="str">
        <f t="shared" si="3"/>
        <v>Ｉｑ手すり３０５</v>
      </c>
      <c r="R22" s="33">
        <f t="shared" si="8"/>
        <v>0</v>
      </c>
      <c r="S22" s="33">
        <f t="shared" si="9"/>
        <v>0.9</v>
      </c>
      <c r="T22" s="33">
        <f t="shared" si="10"/>
        <v>0</v>
      </c>
      <c r="U22" s="33">
        <f t="shared" si="4"/>
        <v>20</v>
      </c>
      <c r="V22" s="33">
        <f t="shared" si="14"/>
        <v>0</v>
      </c>
      <c r="Z22" s="28">
        <f t="shared" si="11"/>
        <v>45768</v>
      </c>
      <c r="AA22" s="124" t="str">
        <f t="shared" si="12"/>
        <v/>
      </c>
      <c r="AB22" s="38">
        <f t="shared" si="13"/>
        <v>45768</v>
      </c>
      <c r="AC22" s="29" t="str">
        <f t="shared" si="5"/>
        <v>月</v>
      </c>
      <c r="AD22" s="103"/>
    </row>
    <row r="23" spans="1:30" ht="20.100000000000001" customHeight="1" thickBot="1">
      <c r="A23" s="23" t="str">
        <f>IF(B23="","",(COUNTIF($B$2:B23,B23)))</f>
        <v/>
      </c>
      <c r="B23" s="23" t="str">
        <f t="shared" si="6"/>
        <v/>
      </c>
      <c r="C23" s="15" t="s">
        <v>63</v>
      </c>
      <c r="D23" s="15" t="s">
        <v>64</v>
      </c>
      <c r="E23" s="132">
        <f>入力!I26</f>
        <v>0</v>
      </c>
      <c r="F23" s="4" t="s">
        <v>762</v>
      </c>
      <c r="G23" s="8" t="s">
        <v>779</v>
      </c>
      <c r="H23" s="3" t="s">
        <v>62</v>
      </c>
      <c r="I23" s="135">
        <v>0.8</v>
      </c>
      <c r="J23" s="11">
        <v>20</v>
      </c>
      <c r="K23" s="32">
        <v>22</v>
      </c>
      <c r="L23" s="32" t="str">
        <f t="shared" si="0"/>
        <v/>
      </c>
      <c r="M23" s="32" t="str">
        <f t="shared" si="1"/>
        <v/>
      </c>
      <c r="N23" s="32" t="str">
        <f t="shared" si="2"/>
        <v/>
      </c>
      <c r="O23" s="32"/>
      <c r="P23" s="26" t="str">
        <f t="shared" si="7"/>
        <v>IQC250</v>
      </c>
      <c r="Q23" s="33" t="str">
        <f t="shared" si="3"/>
        <v>Ｉｑ手すり２５０【黒】</v>
      </c>
      <c r="R23" s="33">
        <f t="shared" si="8"/>
        <v>0</v>
      </c>
      <c r="S23" s="33">
        <f t="shared" si="9"/>
        <v>0.8</v>
      </c>
      <c r="T23" s="33">
        <f t="shared" si="10"/>
        <v>0</v>
      </c>
      <c r="U23" s="33">
        <f t="shared" si="4"/>
        <v>20</v>
      </c>
      <c r="V23" s="33">
        <f>ROUNDDOWN(R23/U23,0)</f>
        <v>0</v>
      </c>
      <c r="Z23" s="28">
        <f t="shared" si="11"/>
        <v>45769</v>
      </c>
      <c r="AA23" s="124" t="str">
        <f t="shared" si="12"/>
        <v/>
      </c>
      <c r="AB23" s="38">
        <f t="shared" si="13"/>
        <v>45769</v>
      </c>
      <c r="AC23" s="29" t="str">
        <f t="shared" si="5"/>
        <v>火</v>
      </c>
      <c r="AD23" s="103"/>
    </row>
    <row r="24" spans="1:30" ht="20.100000000000001" customHeight="1" thickBot="1">
      <c r="A24" s="23" t="str">
        <f>IF(B24="","",(COUNTIF($B$2:B24,B24)))</f>
        <v/>
      </c>
      <c r="B24" s="23" t="str">
        <f t="shared" si="6"/>
        <v/>
      </c>
      <c r="C24" s="15" t="s">
        <v>66</v>
      </c>
      <c r="D24" s="15" t="s">
        <v>795</v>
      </c>
      <c r="E24" s="132">
        <f>入力!I27</f>
        <v>0</v>
      </c>
      <c r="F24" s="4" t="s">
        <v>762</v>
      </c>
      <c r="G24" s="8" t="s">
        <v>785</v>
      </c>
      <c r="H24" s="3" t="s">
        <v>65</v>
      </c>
      <c r="I24" s="135">
        <v>7.2</v>
      </c>
      <c r="J24" s="11"/>
      <c r="K24" s="32">
        <v>23</v>
      </c>
      <c r="L24" s="32" t="str">
        <f t="shared" si="0"/>
        <v/>
      </c>
      <c r="M24" s="32" t="str">
        <f t="shared" si="1"/>
        <v/>
      </c>
      <c r="N24" s="32" t="str">
        <f t="shared" si="2"/>
        <v/>
      </c>
      <c r="O24" s="32"/>
      <c r="P24" s="26" t="str">
        <f t="shared" si="7"/>
        <v>IQSCX18</v>
      </c>
      <c r="Q24" s="33" t="str">
        <f t="shared" si="3"/>
        <v>Ｉｑ【先行】手すり１８２９</v>
      </c>
      <c r="R24" s="33">
        <f t="shared" si="8"/>
        <v>0</v>
      </c>
      <c r="S24" s="33">
        <f t="shared" si="9"/>
        <v>7.2</v>
      </c>
      <c r="T24" s="33">
        <f t="shared" si="10"/>
        <v>0</v>
      </c>
      <c r="U24" s="33">
        <f t="shared" si="4"/>
        <v>0</v>
      </c>
      <c r="V24" s="33"/>
      <c r="Z24" s="28">
        <f t="shared" si="11"/>
        <v>45770</v>
      </c>
      <c r="AA24" s="124" t="str">
        <f t="shared" si="12"/>
        <v/>
      </c>
      <c r="AB24" s="38">
        <f t="shared" si="13"/>
        <v>45770</v>
      </c>
      <c r="AC24" s="29" t="str">
        <f t="shared" si="5"/>
        <v>水</v>
      </c>
      <c r="AD24" s="103"/>
    </row>
    <row r="25" spans="1:30" ht="20.100000000000001" customHeight="1" thickBot="1">
      <c r="A25" s="23" t="str">
        <f>IF(B25="","",(COUNTIF($B$2:B25,B25)))</f>
        <v/>
      </c>
      <c r="B25" s="23" t="str">
        <f t="shared" si="6"/>
        <v/>
      </c>
      <c r="C25" s="15" t="s">
        <v>68</v>
      </c>
      <c r="D25" s="15" t="s">
        <v>796</v>
      </c>
      <c r="E25" s="132">
        <f>入力!I28</f>
        <v>0</v>
      </c>
      <c r="F25" s="4" t="s">
        <v>762</v>
      </c>
      <c r="G25" s="8" t="s">
        <v>785</v>
      </c>
      <c r="H25" s="3" t="s">
        <v>67</v>
      </c>
      <c r="I25" s="135">
        <v>6.3</v>
      </c>
      <c r="J25" s="11"/>
      <c r="K25" s="32">
        <v>24</v>
      </c>
      <c r="L25" s="32" t="str">
        <f t="shared" si="0"/>
        <v/>
      </c>
      <c r="M25" s="32" t="str">
        <f t="shared" si="1"/>
        <v/>
      </c>
      <c r="N25" s="32" t="str">
        <f t="shared" si="2"/>
        <v/>
      </c>
      <c r="O25" s="32"/>
      <c r="P25" s="26" t="str">
        <f t="shared" si="7"/>
        <v>IQSCX15</v>
      </c>
      <c r="Q25" s="33" t="str">
        <f t="shared" si="3"/>
        <v>Ｉｑ【先行】手すり１５２４【黄】</v>
      </c>
      <c r="R25" s="33">
        <f t="shared" si="8"/>
        <v>0</v>
      </c>
      <c r="S25" s="33">
        <f t="shared" si="9"/>
        <v>6.3</v>
      </c>
      <c r="T25" s="33">
        <f t="shared" si="10"/>
        <v>0</v>
      </c>
      <c r="U25" s="33">
        <f t="shared" si="4"/>
        <v>0</v>
      </c>
      <c r="V25" s="33">
        <f t="shared" ref="V25:V66" si="15">T25*U25</f>
        <v>0</v>
      </c>
      <c r="X25" s="21" t="str">
        <f>IF(T1&gt;X12,"積載重量超過！　発注数量の調整をお願いします。","")</f>
        <v/>
      </c>
      <c r="Z25" s="28">
        <f t="shared" si="11"/>
        <v>45771</v>
      </c>
      <c r="AA25" s="124" t="str">
        <f t="shared" si="12"/>
        <v/>
      </c>
      <c r="AB25" s="38">
        <f t="shared" si="13"/>
        <v>45771</v>
      </c>
      <c r="AC25" s="29" t="str">
        <f t="shared" si="5"/>
        <v>木</v>
      </c>
      <c r="AD25" s="103"/>
    </row>
    <row r="26" spans="1:30" ht="20.100000000000001" customHeight="1" thickBot="1">
      <c r="A26" s="23" t="str">
        <f>IF(B26="","",(COUNTIF($B$2:B26,B26)))</f>
        <v/>
      </c>
      <c r="B26" s="23" t="str">
        <f t="shared" si="6"/>
        <v/>
      </c>
      <c r="C26" s="15" t="s">
        <v>70</v>
      </c>
      <c r="D26" s="15" t="s">
        <v>797</v>
      </c>
      <c r="E26" s="132">
        <f>入力!I29</f>
        <v>0</v>
      </c>
      <c r="F26" s="4" t="s">
        <v>762</v>
      </c>
      <c r="G26" s="8" t="s">
        <v>785</v>
      </c>
      <c r="H26" s="3" t="s">
        <v>69</v>
      </c>
      <c r="I26" s="135">
        <v>5.5</v>
      </c>
      <c r="J26" s="11"/>
      <c r="K26" s="32">
        <v>25</v>
      </c>
      <c r="L26" s="32" t="str">
        <f t="shared" si="0"/>
        <v/>
      </c>
      <c r="M26" s="32" t="str">
        <f t="shared" si="1"/>
        <v/>
      </c>
      <c r="N26" s="32" t="str">
        <f t="shared" si="2"/>
        <v/>
      </c>
      <c r="O26" s="32"/>
      <c r="P26" s="26" t="str">
        <f t="shared" si="7"/>
        <v>IQSCX12</v>
      </c>
      <c r="Q26" s="33" t="str">
        <f t="shared" si="3"/>
        <v>Ｉｑ【先行】手すり１２１９【青】</v>
      </c>
      <c r="R26" s="33">
        <f t="shared" si="8"/>
        <v>0</v>
      </c>
      <c r="S26" s="33">
        <f t="shared" si="9"/>
        <v>5.5</v>
      </c>
      <c r="T26" s="33">
        <f t="shared" si="10"/>
        <v>0</v>
      </c>
      <c r="U26" s="33">
        <f t="shared" si="4"/>
        <v>0</v>
      </c>
      <c r="V26" s="33">
        <f t="shared" si="15"/>
        <v>0</v>
      </c>
      <c r="Z26" s="28">
        <f t="shared" si="11"/>
        <v>45772</v>
      </c>
      <c r="AA26" s="124" t="str">
        <f t="shared" si="12"/>
        <v/>
      </c>
      <c r="AB26" s="38">
        <f t="shared" si="13"/>
        <v>45772</v>
      </c>
      <c r="AC26" s="29" t="str">
        <f t="shared" si="5"/>
        <v>金</v>
      </c>
      <c r="AD26" s="103"/>
    </row>
    <row r="27" spans="1:30" ht="20.100000000000001" customHeight="1" thickBot="1">
      <c r="A27" s="23" t="str">
        <f>IF(B27="","",(COUNTIF($B$2:B27,B27)))</f>
        <v/>
      </c>
      <c r="B27" s="23" t="str">
        <f t="shared" si="6"/>
        <v/>
      </c>
      <c r="C27" s="15" t="s">
        <v>72</v>
      </c>
      <c r="D27" s="15" t="s">
        <v>798</v>
      </c>
      <c r="E27" s="132">
        <f>入力!I30</f>
        <v>0</v>
      </c>
      <c r="F27" s="4" t="s">
        <v>762</v>
      </c>
      <c r="G27" s="8" t="s">
        <v>785</v>
      </c>
      <c r="H27" s="3" t="s">
        <v>71</v>
      </c>
      <c r="I27" s="135">
        <v>4.7</v>
      </c>
      <c r="J27" s="11"/>
      <c r="K27" s="32">
        <v>26</v>
      </c>
      <c r="L27" s="32" t="str">
        <f t="shared" si="0"/>
        <v/>
      </c>
      <c r="M27" s="32" t="str">
        <f t="shared" si="1"/>
        <v/>
      </c>
      <c r="N27" s="32" t="str">
        <f t="shared" si="2"/>
        <v/>
      </c>
      <c r="O27" s="32"/>
      <c r="P27" s="26" t="str">
        <f t="shared" si="7"/>
        <v>IQSCX09</v>
      </c>
      <c r="Q27" s="33" t="str">
        <f t="shared" si="3"/>
        <v>Ｉｑ【先行】手すり９１４【ピンク】</v>
      </c>
      <c r="R27" s="33">
        <f t="shared" si="8"/>
        <v>0</v>
      </c>
      <c r="S27" s="33">
        <f t="shared" si="9"/>
        <v>4.7</v>
      </c>
      <c r="T27" s="33">
        <f t="shared" si="10"/>
        <v>0</v>
      </c>
      <c r="U27" s="33">
        <f t="shared" si="4"/>
        <v>0</v>
      </c>
      <c r="V27" s="33">
        <f t="shared" si="15"/>
        <v>0</v>
      </c>
      <c r="Z27" s="28">
        <f t="shared" si="11"/>
        <v>45773</v>
      </c>
      <c r="AA27" s="124" t="str">
        <f t="shared" si="12"/>
        <v>*</v>
      </c>
      <c r="AB27" s="38">
        <f t="shared" si="13"/>
        <v>45773</v>
      </c>
      <c r="AC27" s="29" t="str">
        <f t="shared" si="5"/>
        <v>土</v>
      </c>
      <c r="AD27" s="103" t="s">
        <v>547</v>
      </c>
    </row>
    <row r="28" spans="1:30" ht="20.100000000000001" customHeight="1" thickBot="1">
      <c r="A28" s="23" t="str">
        <f>IF(B28="","",(COUNTIF($B$2:B28,B28)))</f>
        <v/>
      </c>
      <c r="B28" s="23" t="str">
        <f t="shared" si="6"/>
        <v/>
      </c>
      <c r="C28" s="15" t="s">
        <v>74</v>
      </c>
      <c r="D28" s="15" t="s">
        <v>799</v>
      </c>
      <c r="E28" s="132">
        <f>入力!I31</f>
        <v>0</v>
      </c>
      <c r="F28" s="4" t="s">
        <v>762</v>
      </c>
      <c r="G28" s="8" t="s">
        <v>785</v>
      </c>
      <c r="H28" s="3" t="s">
        <v>73</v>
      </c>
      <c r="I28" s="135">
        <v>4</v>
      </c>
      <c r="J28" s="11"/>
      <c r="K28" s="32">
        <v>27</v>
      </c>
      <c r="L28" s="32" t="str">
        <f t="shared" si="0"/>
        <v/>
      </c>
      <c r="M28" s="32" t="str">
        <f t="shared" si="1"/>
        <v/>
      </c>
      <c r="N28" s="32" t="str">
        <f t="shared" si="2"/>
        <v/>
      </c>
      <c r="O28" s="32"/>
      <c r="P28" s="26" t="str">
        <f t="shared" si="7"/>
        <v>IQSCX06</v>
      </c>
      <c r="Q28" s="33" t="str">
        <f t="shared" si="3"/>
        <v>Ｉｑ【先行】手すり６１０【黄緑】</v>
      </c>
      <c r="R28" s="33">
        <f t="shared" si="8"/>
        <v>0</v>
      </c>
      <c r="S28" s="33">
        <f t="shared" si="9"/>
        <v>4</v>
      </c>
      <c r="T28" s="33">
        <f t="shared" si="10"/>
        <v>0</v>
      </c>
      <c r="U28" s="33">
        <f t="shared" si="4"/>
        <v>0</v>
      </c>
      <c r="V28" s="33">
        <f t="shared" si="15"/>
        <v>0</v>
      </c>
      <c r="Z28" s="28">
        <f t="shared" si="11"/>
        <v>45774</v>
      </c>
      <c r="AA28" s="124" t="str">
        <f t="shared" si="12"/>
        <v>*</v>
      </c>
      <c r="AB28" s="38">
        <f t="shared" si="13"/>
        <v>45774</v>
      </c>
      <c r="AC28" s="29" t="str">
        <f t="shared" si="5"/>
        <v>日</v>
      </c>
      <c r="AD28" s="103" t="s">
        <v>547</v>
      </c>
    </row>
    <row r="29" spans="1:30" ht="20.100000000000001" customHeight="1" thickBot="1">
      <c r="A29" s="23" t="str">
        <f>IF(B29="","",(COUNTIF($B$2:B29,B29)))</f>
        <v/>
      </c>
      <c r="B29" s="23" t="str">
        <f t="shared" si="6"/>
        <v/>
      </c>
      <c r="C29" s="15" t="s">
        <v>76</v>
      </c>
      <c r="D29" s="15" t="s">
        <v>793</v>
      </c>
      <c r="E29" s="132">
        <f>入力!I32</f>
        <v>0</v>
      </c>
      <c r="F29" s="4" t="s">
        <v>762</v>
      </c>
      <c r="G29" s="9" t="s">
        <v>517</v>
      </c>
      <c r="H29" s="3" t="s">
        <v>75</v>
      </c>
      <c r="I29" s="135">
        <v>13.5</v>
      </c>
      <c r="J29" s="11"/>
      <c r="K29" s="32">
        <v>28</v>
      </c>
      <c r="L29" s="32" t="str">
        <f t="shared" si="0"/>
        <v/>
      </c>
      <c r="M29" s="32" t="str">
        <f t="shared" si="1"/>
        <v/>
      </c>
      <c r="N29" s="32" t="str">
        <f t="shared" si="2"/>
        <v/>
      </c>
      <c r="O29" s="32"/>
      <c r="P29" s="26" t="str">
        <f t="shared" si="7"/>
        <v>IQKD19</v>
      </c>
      <c r="Q29" s="33" t="str">
        <f t="shared" si="3"/>
        <v>Ｉｑアルミカイダン１９</v>
      </c>
      <c r="R29" s="33">
        <f t="shared" si="8"/>
        <v>0</v>
      </c>
      <c r="S29" s="33">
        <f t="shared" si="9"/>
        <v>13.5</v>
      </c>
      <c r="T29" s="33">
        <f t="shared" si="10"/>
        <v>0</v>
      </c>
      <c r="U29" s="33">
        <f t="shared" si="4"/>
        <v>0</v>
      </c>
      <c r="V29" s="33">
        <f t="shared" si="15"/>
        <v>0</v>
      </c>
      <c r="Z29" s="28">
        <f t="shared" si="11"/>
        <v>45775</v>
      </c>
      <c r="AA29" s="124" t="str">
        <f t="shared" si="12"/>
        <v>*</v>
      </c>
      <c r="AB29" s="38">
        <f t="shared" si="13"/>
        <v>45775</v>
      </c>
      <c r="AC29" s="29" t="str">
        <f t="shared" si="5"/>
        <v>月</v>
      </c>
      <c r="AD29" s="103" t="s">
        <v>1043</v>
      </c>
    </row>
    <row r="30" spans="1:30" ht="20.100000000000001" customHeight="1" thickBot="1">
      <c r="A30" s="23" t="str">
        <f>IF(B30="","",(COUNTIF($B$2:B30,B30)))</f>
        <v/>
      </c>
      <c r="B30" s="23" t="str">
        <f t="shared" si="6"/>
        <v/>
      </c>
      <c r="C30" s="15" t="s">
        <v>876</v>
      </c>
      <c r="D30" s="15" t="s">
        <v>878</v>
      </c>
      <c r="E30" s="132">
        <f>入力!I33</f>
        <v>0</v>
      </c>
      <c r="F30" s="4" t="s">
        <v>762</v>
      </c>
      <c r="G30" s="9" t="s">
        <v>517</v>
      </c>
      <c r="H30" s="3" t="s">
        <v>77</v>
      </c>
      <c r="I30" s="135">
        <v>3.6</v>
      </c>
      <c r="J30" s="11"/>
      <c r="K30" s="32">
        <v>29</v>
      </c>
      <c r="L30" s="32" t="str">
        <f t="shared" si="0"/>
        <v/>
      </c>
      <c r="M30" s="32" t="str">
        <f t="shared" si="1"/>
        <v/>
      </c>
      <c r="N30" s="32" t="str">
        <f t="shared" si="2"/>
        <v/>
      </c>
      <c r="O30" s="32"/>
      <c r="P30" s="26" t="str">
        <f t="shared" si="7"/>
        <v>IQKDR</v>
      </c>
      <c r="Q30" s="33" t="str">
        <f t="shared" si="3"/>
        <v xml:space="preserve">Ｉｑカイダンレール　斜め手すり </v>
      </c>
      <c r="R30" s="33">
        <f t="shared" si="8"/>
        <v>0</v>
      </c>
      <c r="S30" s="33">
        <f t="shared" si="9"/>
        <v>3.6</v>
      </c>
      <c r="T30" s="33">
        <f t="shared" si="10"/>
        <v>0</v>
      </c>
      <c r="U30" s="33">
        <f t="shared" si="4"/>
        <v>0</v>
      </c>
      <c r="V30" s="33">
        <f t="shared" si="15"/>
        <v>0</v>
      </c>
      <c r="Z30" s="28">
        <f t="shared" si="11"/>
        <v>45776</v>
      </c>
      <c r="AA30" s="124" t="str">
        <f t="shared" si="12"/>
        <v>*</v>
      </c>
      <c r="AB30" s="38">
        <f t="shared" si="13"/>
        <v>45776</v>
      </c>
      <c r="AC30" s="29" t="str">
        <f t="shared" si="5"/>
        <v>火</v>
      </c>
      <c r="AD30" s="103" t="s">
        <v>1043</v>
      </c>
    </row>
    <row r="31" spans="1:30" ht="20.100000000000001" customHeight="1" thickBot="1">
      <c r="A31" s="23" t="str">
        <f>IF(B31="","",(COUNTIF($B$2:B31,B31)))</f>
        <v/>
      </c>
      <c r="B31" s="23" t="str">
        <f t="shared" si="6"/>
        <v/>
      </c>
      <c r="C31" s="15" t="s">
        <v>875</v>
      </c>
      <c r="D31" s="16" t="s">
        <v>794</v>
      </c>
      <c r="E31" s="132">
        <f>入力!I34</f>
        <v>0</v>
      </c>
      <c r="F31" s="4" t="s">
        <v>762</v>
      </c>
      <c r="G31" s="9" t="s">
        <v>517</v>
      </c>
      <c r="H31" s="3" t="s">
        <v>78</v>
      </c>
      <c r="I31" s="136">
        <v>15</v>
      </c>
      <c r="J31" s="11"/>
      <c r="K31" s="32">
        <v>30</v>
      </c>
      <c r="L31" s="32" t="str">
        <f t="shared" si="0"/>
        <v/>
      </c>
      <c r="M31" s="32" t="str">
        <f t="shared" si="1"/>
        <v/>
      </c>
      <c r="N31" s="32" t="str">
        <f t="shared" si="2"/>
        <v/>
      </c>
      <c r="O31" s="32"/>
      <c r="P31" s="26" t="str">
        <f t="shared" si="7"/>
        <v>IQKKTG</v>
      </c>
      <c r="Q31" s="33" t="str">
        <f t="shared" si="3"/>
        <v>Ｉｑアイテスリ　階段開口部用手すり</v>
      </c>
      <c r="R31" s="33">
        <f t="shared" si="8"/>
        <v>0</v>
      </c>
      <c r="S31" s="33">
        <f t="shared" si="9"/>
        <v>15</v>
      </c>
      <c r="T31" s="33">
        <f t="shared" si="10"/>
        <v>0</v>
      </c>
      <c r="U31" s="33">
        <f t="shared" si="4"/>
        <v>0</v>
      </c>
      <c r="V31" s="33">
        <f t="shared" si="15"/>
        <v>0</v>
      </c>
      <c r="Z31" s="28">
        <f t="shared" si="11"/>
        <v>45777</v>
      </c>
      <c r="AA31" s="124" t="str">
        <f t="shared" si="12"/>
        <v>*</v>
      </c>
      <c r="AB31" s="38">
        <f t="shared" si="13"/>
        <v>45777</v>
      </c>
      <c r="AC31" s="29" t="str">
        <f t="shared" si="5"/>
        <v>水</v>
      </c>
      <c r="AD31" s="103" t="s">
        <v>1043</v>
      </c>
    </row>
    <row r="32" spans="1:30" ht="20.100000000000001" customHeight="1" thickBot="1">
      <c r="A32" s="23" t="str">
        <f>IF(B32="","",(COUNTIF($B$2:B32,B32)))</f>
        <v/>
      </c>
      <c r="B32" s="23" t="str">
        <f t="shared" si="6"/>
        <v/>
      </c>
      <c r="C32" s="17" t="s">
        <v>877</v>
      </c>
      <c r="D32" s="18" t="s">
        <v>81</v>
      </c>
      <c r="E32" s="132">
        <f>入力!I35</f>
        <v>0</v>
      </c>
      <c r="F32" s="4" t="s">
        <v>762</v>
      </c>
      <c r="G32" s="9" t="s">
        <v>517</v>
      </c>
      <c r="H32" s="2" t="s">
        <v>79</v>
      </c>
      <c r="I32" s="137">
        <v>4.2</v>
      </c>
      <c r="J32" s="11"/>
      <c r="K32" s="32">
        <v>31</v>
      </c>
      <c r="L32" s="32" t="str">
        <f t="shared" si="0"/>
        <v/>
      </c>
      <c r="M32" s="32" t="str">
        <f t="shared" si="1"/>
        <v/>
      </c>
      <c r="N32" s="32" t="str">
        <f t="shared" si="2"/>
        <v/>
      </c>
      <c r="O32" s="32"/>
      <c r="P32" s="26" t="str">
        <f t="shared" si="7"/>
        <v>VKTSP</v>
      </c>
      <c r="Q32" s="33" t="str">
        <f t="shared" si="3"/>
        <v>ＳＰカイダン手摺　斜め手すり</v>
      </c>
      <c r="R32" s="33">
        <f t="shared" si="8"/>
        <v>0</v>
      </c>
      <c r="S32" s="33">
        <f t="shared" si="9"/>
        <v>4.2</v>
      </c>
      <c r="T32" s="33">
        <f t="shared" si="10"/>
        <v>0</v>
      </c>
      <c r="U32" s="33">
        <f t="shared" si="4"/>
        <v>0</v>
      </c>
      <c r="V32" s="33">
        <f t="shared" si="15"/>
        <v>0</v>
      </c>
      <c r="Z32" s="28">
        <f t="shared" si="11"/>
        <v>45778</v>
      </c>
      <c r="AA32" s="124" t="str">
        <f t="shared" si="12"/>
        <v>*</v>
      </c>
      <c r="AB32" s="38">
        <f t="shared" si="13"/>
        <v>45778</v>
      </c>
      <c r="AC32" s="29" t="str">
        <f t="shared" si="5"/>
        <v>木</v>
      </c>
      <c r="AD32" s="103" t="s">
        <v>1043</v>
      </c>
    </row>
    <row r="33" spans="1:30" ht="20.100000000000001" customHeight="1" thickBot="1">
      <c r="A33" s="23" t="str">
        <f>IF(B33="","",(COUNTIF($B$2:B33,B33)))</f>
        <v/>
      </c>
      <c r="B33" s="23" t="str">
        <f t="shared" si="6"/>
        <v/>
      </c>
      <c r="C33" s="15" t="s">
        <v>83</v>
      </c>
      <c r="D33" s="15" t="s">
        <v>84</v>
      </c>
      <c r="E33" s="132">
        <f>入力!I36</f>
        <v>0</v>
      </c>
      <c r="F33" s="4" t="s">
        <v>762</v>
      </c>
      <c r="G33" s="9" t="s">
        <v>518</v>
      </c>
      <c r="H33" s="3" t="s">
        <v>82</v>
      </c>
      <c r="I33" s="135">
        <v>2.9</v>
      </c>
      <c r="J33" s="11"/>
      <c r="K33" s="32">
        <v>32</v>
      </c>
      <c r="L33" s="32" t="str">
        <f t="shared" si="0"/>
        <v/>
      </c>
      <c r="M33" s="32" t="str">
        <f t="shared" si="1"/>
        <v/>
      </c>
      <c r="N33" s="32" t="str">
        <f t="shared" si="2"/>
        <v/>
      </c>
      <c r="O33" s="32"/>
      <c r="P33" s="26" t="str">
        <f t="shared" si="7"/>
        <v>IQBH610</v>
      </c>
      <c r="Q33" s="33" t="str">
        <f t="shared" si="3"/>
        <v>Ｉｑ張出ブラケット６１０</v>
      </c>
      <c r="R33" s="33">
        <f t="shared" si="8"/>
        <v>0</v>
      </c>
      <c r="S33" s="33">
        <f t="shared" si="9"/>
        <v>2.9</v>
      </c>
      <c r="T33" s="33">
        <f t="shared" si="10"/>
        <v>0</v>
      </c>
      <c r="U33" s="33">
        <f t="shared" si="4"/>
        <v>0</v>
      </c>
      <c r="V33" s="33">
        <f t="shared" si="15"/>
        <v>0</v>
      </c>
      <c r="Z33" s="28">
        <f t="shared" si="11"/>
        <v>45779</v>
      </c>
      <c r="AA33" s="124" t="str">
        <f t="shared" si="12"/>
        <v>*</v>
      </c>
      <c r="AB33" s="38">
        <f t="shared" si="13"/>
        <v>45779</v>
      </c>
      <c r="AC33" s="29" t="str">
        <f t="shared" si="5"/>
        <v>金</v>
      </c>
      <c r="AD33" s="103" t="s">
        <v>1043</v>
      </c>
    </row>
    <row r="34" spans="1:30" ht="20.100000000000001" customHeight="1" thickBot="1">
      <c r="A34" s="23" t="str">
        <f>IF(B34="","",(COUNTIF($B$2:B34,B34)))</f>
        <v/>
      </c>
      <c r="B34" s="23" t="str">
        <f t="shared" si="6"/>
        <v/>
      </c>
      <c r="C34" s="15" t="s">
        <v>86</v>
      </c>
      <c r="D34" s="15" t="s">
        <v>87</v>
      </c>
      <c r="E34" s="132">
        <f>入力!I37</f>
        <v>0</v>
      </c>
      <c r="F34" s="4" t="s">
        <v>762</v>
      </c>
      <c r="G34" s="9" t="s">
        <v>518</v>
      </c>
      <c r="H34" s="3" t="s">
        <v>85</v>
      </c>
      <c r="I34" s="135">
        <v>2.2000000000000002</v>
      </c>
      <c r="J34" s="11"/>
      <c r="K34" s="32">
        <v>33</v>
      </c>
      <c r="L34" s="32" t="str">
        <f t="shared" si="0"/>
        <v/>
      </c>
      <c r="M34" s="32" t="str">
        <f t="shared" si="1"/>
        <v/>
      </c>
      <c r="N34" s="32" t="str">
        <f t="shared" si="2"/>
        <v/>
      </c>
      <c r="O34" s="32"/>
      <c r="P34" s="26" t="str">
        <f t="shared" si="7"/>
        <v>IQBH360</v>
      </c>
      <c r="Q34" s="33" t="str">
        <f t="shared" si="3"/>
        <v>Ｉｑ張出ブラケット３６０</v>
      </c>
      <c r="R34" s="33">
        <f t="shared" si="8"/>
        <v>0</v>
      </c>
      <c r="S34" s="33">
        <f t="shared" si="9"/>
        <v>2.2000000000000002</v>
      </c>
      <c r="T34" s="33">
        <f t="shared" si="10"/>
        <v>0</v>
      </c>
      <c r="U34" s="33">
        <f t="shared" si="4"/>
        <v>0</v>
      </c>
      <c r="V34" s="33">
        <f t="shared" si="15"/>
        <v>0</v>
      </c>
      <c r="Z34" s="28">
        <f t="shared" si="11"/>
        <v>45780</v>
      </c>
      <c r="AA34" s="124" t="str">
        <f t="shared" si="12"/>
        <v>*</v>
      </c>
      <c r="AB34" s="38">
        <f t="shared" si="13"/>
        <v>45780</v>
      </c>
      <c r="AC34" s="29" t="str">
        <f t="shared" si="5"/>
        <v>土</v>
      </c>
      <c r="AD34" s="103" t="s">
        <v>547</v>
      </c>
    </row>
    <row r="35" spans="1:30" ht="20.100000000000001" customHeight="1" thickBot="1">
      <c r="A35" s="23" t="str">
        <f>IF(B35="","",(COUNTIF($B$2:B35,B35)))</f>
        <v/>
      </c>
      <c r="B35" s="23" t="str">
        <f t="shared" si="6"/>
        <v/>
      </c>
      <c r="C35" s="15" t="s">
        <v>89</v>
      </c>
      <c r="D35" s="15" t="s">
        <v>90</v>
      </c>
      <c r="E35" s="132">
        <f>入力!I38</f>
        <v>0</v>
      </c>
      <c r="F35" s="4" t="s">
        <v>762</v>
      </c>
      <c r="G35" s="9" t="s">
        <v>518</v>
      </c>
      <c r="H35" s="3" t="s">
        <v>88</v>
      </c>
      <c r="I35" s="135">
        <v>2.4</v>
      </c>
      <c r="J35" s="11"/>
      <c r="K35" s="32">
        <v>34</v>
      </c>
      <c r="L35" s="32" t="str">
        <f t="shared" si="0"/>
        <v/>
      </c>
      <c r="M35" s="32" t="str">
        <f t="shared" si="1"/>
        <v/>
      </c>
      <c r="N35" s="32" t="str">
        <f t="shared" si="2"/>
        <v/>
      </c>
      <c r="O35" s="32"/>
      <c r="P35" s="26" t="str">
        <f t="shared" si="7"/>
        <v>IQB610</v>
      </c>
      <c r="Q35" s="33" t="str">
        <f t="shared" si="3"/>
        <v>Ｉｑブラケット６１０</v>
      </c>
      <c r="R35" s="33">
        <f t="shared" si="8"/>
        <v>0</v>
      </c>
      <c r="S35" s="33">
        <f t="shared" si="9"/>
        <v>2.4</v>
      </c>
      <c r="T35" s="33">
        <f t="shared" si="10"/>
        <v>0</v>
      </c>
      <c r="U35" s="33">
        <f t="shared" si="4"/>
        <v>0</v>
      </c>
      <c r="V35" s="33">
        <f t="shared" si="15"/>
        <v>0</v>
      </c>
      <c r="Z35" s="28">
        <f t="shared" si="11"/>
        <v>45781</v>
      </c>
      <c r="AA35" s="124" t="str">
        <f t="shared" si="12"/>
        <v>*</v>
      </c>
      <c r="AB35" s="38">
        <f t="shared" si="13"/>
        <v>45781</v>
      </c>
      <c r="AC35" s="29" t="str">
        <f t="shared" si="5"/>
        <v>日</v>
      </c>
      <c r="AD35" s="103" t="s">
        <v>547</v>
      </c>
    </row>
    <row r="36" spans="1:30" ht="20.100000000000001" customHeight="1" thickBot="1">
      <c r="A36" s="23" t="str">
        <f>IF(B36="","",(COUNTIF($B$2:B36,B36)))</f>
        <v/>
      </c>
      <c r="B36" s="23" t="str">
        <f t="shared" si="6"/>
        <v/>
      </c>
      <c r="C36" s="15" t="s">
        <v>92</v>
      </c>
      <c r="D36" s="15" t="s">
        <v>93</v>
      </c>
      <c r="E36" s="132">
        <f>入力!I39</f>
        <v>0</v>
      </c>
      <c r="F36" s="4" t="s">
        <v>762</v>
      </c>
      <c r="G36" s="9" t="s">
        <v>518</v>
      </c>
      <c r="H36" s="3" t="s">
        <v>91</v>
      </c>
      <c r="I36" s="135">
        <v>1.6</v>
      </c>
      <c r="J36" s="11"/>
      <c r="K36" s="32">
        <v>35</v>
      </c>
      <c r="L36" s="32" t="str">
        <f t="shared" si="0"/>
        <v/>
      </c>
      <c r="M36" s="32" t="str">
        <f t="shared" si="1"/>
        <v/>
      </c>
      <c r="N36" s="32" t="str">
        <f t="shared" si="2"/>
        <v/>
      </c>
      <c r="O36" s="32"/>
      <c r="P36" s="26" t="str">
        <f t="shared" si="7"/>
        <v>IQB360</v>
      </c>
      <c r="Q36" s="33" t="str">
        <f t="shared" si="3"/>
        <v>Ｉｑブラケット３６０</v>
      </c>
      <c r="R36" s="33">
        <f t="shared" si="8"/>
        <v>0</v>
      </c>
      <c r="S36" s="33">
        <f t="shared" si="9"/>
        <v>1.6</v>
      </c>
      <c r="T36" s="33">
        <f t="shared" si="10"/>
        <v>0</v>
      </c>
      <c r="U36" s="33">
        <f t="shared" si="4"/>
        <v>0</v>
      </c>
      <c r="V36" s="33">
        <f t="shared" si="15"/>
        <v>0</v>
      </c>
      <c r="Z36" s="28">
        <f t="shared" si="11"/>
        <v>45782</v>
      </c>
      <c r="AA36" s="124" t="str">
        <f t="shared" si="12"/>
        <v>*</v>
      </c>
      <c r="AB36" s="38">
        <f t="shared" si="13"/>
        <v>45782</v>
      </c>
      <c r="AC36" s="29" t="str">
        <f t="shared" si="5"/>
        <v>月</v>
      </c>
      <c r="AD36" s="103" t="s">
        <v>1043</v>
      </c>
    </row>
    <row r="37" spans="1:30" ht="20.100000000000001" customHeight="1" thickBot="1">
      <c r="A37" s="23" t="str">
        <f>IF(B37="","",(COUNTIF($B$2:B37,B37)))</f>
        <v/>
      </c>
      <c r="B37" s="23" t="str">
        <f t="shared" si="6"/>
        <v/>
      </c>
      <c r="C37" s="15" t="s">
        <v>95</v>
      </c>
      <c r="D37" s="15" t="s">
        <v>96</v>
      </c>
      <c r="E37" s="132">
        <f>入力!I40</f>
        <v>0</v>
      </c>
      <c r="F37" s="4" t="s">
        <v>762</v>
      </c>
      <c r="G37" s="9" t="s">
        <v>518</v>
      </c>
      <c r="H37" s="3" t="s">
        <v>94</v>
      </c>
      <c r="I37" s="135">
        <v>7.2</v>
      </c>
      <c r="J37" s="11"/>
      <c r="K37" s="32">
        <v>36</v>
      </c>
      <c r="L37" s="32" t="str">
        <f t="shared" si="0"/>
        <v/>
      </c>
      <c r="M37" s="32" t="str">
        <f t="shared" si="1"/>
        <v/>
      </c>
      <c r="N37" s="32" t="str">
        <f t="shared" si="2"/>
        <v/>
      </c>
      <c r="O37" s="32"/>
      <c r="P37" s="26" t="str">
        <f t="shared" si="7"/>
        <v>IQBS71</v>
      </c>
      <c r="Q37" s="33" t="str">
        <f t="shared" si="3"/>
        <v>Ｉｑ伸縮ブラケット７１</v>
      </c>
      <c r="R37" s="33">
        <f t="shared" si="8"/>
        <v>0</v>
      </c>
      <c r="S37" s="33">
        <f t="shared" si="9"/>
        <v>7.2</v>
      </c>
      <c r="T37" s="33">
        <f t="shared" si="10"/>
        <v>0</v>
      </c>
      <c r="U37" s="33">
        <f t="shared" si="4"/>
        <v>0</v>
      </c>
      <c r="V37" s="33">
        <f t="shared" si="15"/>
        <v>0</v>
      </c>
      <c r="Z37" s="28">
        <f t="shared" si="11"/>
        <v>45783</v>
      </c>
      <c r="AA37" s="124" t="str">
        <f t="shared" si="12"/>
        <v>*</v>
      </c>
      <c r="AB37" s="38">
        <f t="shared" si="13"/>
        <v>45783</v>
      </c>
      <c r="AC37" s="29" t="str">
        <f t="shared" si="5"/>
        <v>火</v>
      </c>
      <c r="AD37" s="103" t="s">
        <v>1043</v>
      </c>
    </row>
    <row r="38" spans="1:30" ht="20.100000000000001" customHeight="1" thickBot="1">
      <c r="A38" s="23" t="str">
        <f>IF(B38="","",(COUNTIF($B$2:B38,B38)))</f>
        <v/>
      </c>
      <c r="B38" s="23" t="str">
        <f t="shared" si="6"/>
        <v/>
      </c>
      <c r="C38" s="15" t="s">
        <v>98</v>
      </c>
      <c r="D38" s="15" t="s">
        <v>99</v>
      </c>
      <c r="E38" s="132">
        <f>入力!I41</f>
        <v>0</v>
      </c>
      <c r="F38" s="4" t="s">
        <v>762</v>
      </c>
      <c r="G38" s="9" t="s">
        <v>518</v>
      </c>
      <c r="H38" s="3" t="s">
        <v>97</v>
      </c>
      <c r="I38" s="135">
        <v>6.2</v>
      </c>
      <c r="J38" s="11"/>
      <c r="K38" s="32">
        <v>37</v>
      </c>
      <c r="L38" s="32" t="str">
        <f t="shared" si="0"/>
        <v/>
      </c>
      <c r="M38" s="32" t="str">
        <f t="shared" si="1"/>
        <v/>
      </c>
      <c r="N38" s="32" t="str">
        <f t="shared" si="2"/>
        <v/>
      </c>
      <c r="O38" s="32"/>
      <c r="P38" s="26" t="str">
        <f t="shared" si="7"/>
        <v>IQBS57</v>
      </c>
      <c r="Q38" s="33" t="str">
        <f t="shared" si="3"/>
        <v>Ｉｑ伸縮ブラケット５７</v>
      </c>
      <c r="R38" s="33">
        <f t="shared" si="8"/>
        <v>0</v>
      </c>
      <c r="S38" s="33">
        <f t="shared" si="9"/>
        <v>6.2</v>
      </c>
      <c r="T38" s="33">
        <f t="shared" si="10"/>
        <v>0</v>
      </c>
      <c r="U38" s="33">
        <f t="shared" si="4"/>
        <v>0</v>
      </c>
      <c r="V38" s="33">
        <f t="shared" si="15"/>
        <v>0</v>
      </c>
      <c r="Z38" s="28">
        <f t="shared" si="11"/>
        <v>45784</v>
      </c>
      <c r="AA38" s="124" t="str">
        <f t="shared" si="12"/>
        <v/>
      </c>
      <c r="AB38" s="38">
        <f t="shared" si="13"/>
        <v>45784</v>
      </c>
      <c r="AC38" s="29" t="str">
        <f t="shared" si="5"/>
        <v>水</v>
      </c>
      <c r="AD38" s="103"/>
    </row>
    <row r="39" spans="1:30" ht="20.100000000000001" customHeight="1" thickBot="1">
      <c r="A39" s="23" t="str">
        <f>IF(B39="","",(COUNTIF($B$2:B39,B39)))</f>
        <v/>
      </c>
      <c r="B39" s="23" t="str">
        <f t="shared" si="6"/>
        <v/>
      </c>
      <c r="C39" s="15" t="s">
        <v>101</v>
      </c>
      <c r="D39" s="15" t="s">
        <v>102</v>
      </c>
      <c r="E39" s="132">
        <f>入力!I42</f>
        <v>0</v>
      </c>
      <c r="F39" s="4" t="s">
        <v>762</v>
      </c>
      <c r="G39" s="9" t="s">
        <v>518</v>
      </c>
      <c r="H39" s="3" t="s">
        <v>100</v>
      </c>
      <c r="I39" s="135">
        <v>3.6</v>
      </c>
      <c r="J39" s="11"/>
      <c r="K39" s="32">
        <v>38</v>
      </c>
      <c r="L39" s="32" t="str">
        <f t="shared" si="0"/>
        <v/>
      </c>
      <c r="M39" s="32" t="str">
        <f t="shared" si="1"/>
        <v/>
      </c>
      <c r="N39" s="32" t="str">
        <f t="shared" si="2"/>
        <v/>
      </c>
      <c r="O39" s="32"/>
      <c r="P39" s="26" t="str">
        <f t="shared" si="7"/>
        <v>IQBS35</v>
      </c>
      <c r="Q39" s="33" t="str">
        <f t="shared" si="3"/>
        <v>Ｉｑ伸縮ブラケット３５</v>
      </c>
      <c r="R39" s="33">
        <f t="shared" si="8"/>
        <v>0</v>
      </c>
      <c r="S39" s="33">
        <f t="shared" si="9"/>
        <v>3.6</v>
      </c>
      <c r="T39" s="33">
        <f t="shared" si="10"/>
        <v>0</v>
      </c>
      <c r="U39" s="33">
        <f t="shared" si="4"/>
        <v>0</v>
      </c>
      <c r="V39" s="33">
        <f t="shared" si="15"/>
        <v>0</v>
      </c>
      <c r="Z39" s="28">
        <f t="shared" si="11"/>
        <v>45785</v>
      </c>
      <c r="AA39" s="124" t="str">
        <f t="shared" si="12"/>
        <v/>
      </c>
      <c r="AB39" s="38">
        <f t="shared" si="13"/>
        <v>45785</v>
      </c>
      <c r="AC39" s="29" t="str">
        <f t="shared" si="5"/>
        <v>木</v>
      </c>
      <c r="AD39" s="103"/>
    </row>
    <row r="40" spans="1:30" ht="20.100000000000001" customHeight="1" thickBot="1">
      <c r="A40" s="23" t="str">
        <f>IF(B40="","",(COUNTIF($B$2:B40,B40)))</f>
        <v/>
      </c>
      <c r="B40" s="23" t="str">
        <f t="shared" si="6"/>
        <v/>
      </c>
      <c r="C40" s="15" t="s">
        <v>104</v>
      </c>
      <c r="D40" s="15" t="s">
        <v>105</v>
      </c>
      <c r="E40" s="132">
        <f>入力!I43</f>
        <v>0</v>
      </c>
      <c r="F40" s="4" t="s">
        <v>762</v>
      </c>
      <c r="G40" s="9" t="s">
        <v>518</v>
      </c>
      <c r="H40" s="3" t="s">
        <v>103</v>
      </c>
      <c r="I40" s="135">
        <v>1</v>
      </c>
      <c r="J40" s="11">
        <v>30</v>
      </c>
      <c r="K40" s="32">
        <v>39</v>
      </c>
      <c r="L40" s="32" t="str">
        <f t="shared" si="0"/>
        <v/>
      </c>
      <c r="M40" s="32" t="str">
        <f t="shared" si="1"/>
        <v/>
      </c>
      <c r="N40" s="32" t="str">
        <f t="shared" si="2"/>
        <v/>
      </c>
      <c r="O40" s="32"/>
      <c r="P40" s="26" t="str">
        <f t="shared" si="7"/>
        <v>IQBSC</v>
      </c>
      <c r="Q40" s="33" t="str">
        <f t="shared" si="3"/>
        <v>Ｉｑ伸縮ブラケット先端C</v>
      </c>
      <c r="R40" s="33">
        <f t="shared" si="8"/>
        <v>0</v>
      </c>
      <c r="S40" s="33">
        <f t="shared" si="9"/>
        <v>1</v>
      </c>
      <c r="T40" s="33">
        <f t="shared" si="10"/>
        <v>0</v>
      </c>
      <c r="U40" s="33">
        <f t="shared" si="4"/>
        <v>30</v>
      </c>
      <c r="V40" s="33">
        <f>ROUNDDOWN(R40/U40,0)</f>
        <v>0</v>
      </c>
      <c r="Z40" s="28">
        <f t="shared" si="11"/>
        <v>45786</v>
      </c>
      <c r="AA40" s="124" t="str">
        <f t="shared" si="12"/>
        <v/>
      </c>
      <c r="AB40" s="38">
        <f t="shared" si="13"/>
        <v>45786</v>
      </c>
      <c r="AC40" s="29" t="str">
        <f t="shared" si="5"/>
        <v>金</v>
      </c>
      <c r="AD40" s="103"/>
    </row>
    <row r="41" spans="1:30" ht="20.100000000000001" customHeight="1" thickBot="1">
      <c r="A41" s="23" t="str">
        <f>IF(B41="","",(COUNTIF($B$2:B41,B41)))</f>
        <v/>
      </c>
      <c r="B41" s="23" t="str">
        <f t="shared" si="6"/>
        <v/>
      </c>
      <c r="C41" s="15" t="s">
        <v>107</v>
      </c>
      <c r="D41" s="15" t="s">
        <v>108</v>
      </c>
      <c r="E41" s="132">
        <f>入力!I44</f>
        <v>0</v>
      </c>
      <c r="F41" s="4" t="s">
        <v>762</v>
      </c>
      <c r="G41" s="9" t="s">
        <v>519</v>
      </c>
      <c r="H41" s="3" t="s">
        <v>106</v>
      </c>
      <c r="I41" s="135">
        <v>3.8</v>
      </c>
      <c r="J41" s="11"/>
      <c r="K41" s="32">
        <v>40</v>
      </c>
      <c r="L41" s="32" t="str">
        <f t="shared" si="0"/>
        <v/>
      </c>
      <c r="M41" s="32" t="str">
        <f t="shared" si="1"/>
        <v/>
      </c>
      <c r="N41" s="32" t="str">
        <f t="shared" si="2"/>
        <v/>
      </c>
      <c r="O41" s="32"/>
      <c r="P41" s="26" t="str">
        <f t="shared" si="7"/>
        <v>IQBHKA</v>
      </c>
      <c r="Q41" s="33" t="str">
        <f t="shared" si="3"/>
        <v>Ｉｑ拡幅挟幅アタッチメント３０５</v>
      </c>
      <c r="R41" s="33">
        <f t="shared" si="8"/>
        <v>0</v>
      </c>
      <c r="S41" s="33">
        <f t="shared" si="9"/>
        <v>3.8</v>
      </c>
      <c r="T41" s="33">
        <f t="shared" si="10"/>
        <v>0</v>
      </c>
      <c r="U41" s="33">
        <f t="shared" si="4"/>
        <v>0</v>
      </c>
      <c r="V41" s="33">
        <f t="shared" si="15"/>
        <v>0</v>
      </c>
      <c r="Z41" s="28">
        <f t="shared" si="11"/>
        <v>45787</v>
      </c>
      <c r="AA41" s="124" t="str">
        <f t="shared" si="12"/>
        <v>*</v>
      </c>
      <c r="AB41" s="38">
        <f t="shared" si="13"/>
        <v>45787</v>
      </c>
      <c r="AC41" s="29" t="str">
        <f t="shared" si="5"/>
        <v>土</v>
      </c>
      <c r="AD41" s="103" t="s">
        <v>547</v>
      </c>
    </row>
    <row r="42" spans="1:30" ht="20.100000000000001" customHeight="1" thickBot="1">
      <c r="A42" s="23" t="str">
        <f>IF(B42="","",(COUNTIF($B$2:B42,B42)))</f>
        <v/>
      </c>
      <c r="B42" s="23" t="str">
        <f t="shared" si="6"/>
        <v/>
      </c>
      <c r="C42" s="15" t="s">
        <v>110</v>
      </c>
      <c r="D42" s="15" t="s">
        <v>871</v>
      </c>
      <c r="E42" s="132">
        <f>入力!I45</f>
        <v>0</v>
      </c>
      <c r="F42" s="4" t="s">
        <v>762</v>
      </c>
      <c r="G42" s="9" t="s">
        <v>519</v>
      </c>
      <c r="H42" s="3" t="s">
        <v>109</v>
      </c>
      <c r="I42" s="135">
        <v>2.2999999999999998</v>
      </c>
      <c r="J42" s="11"/>
      <c r="K42" s="32">
        <v>41</v>
      </c>
      <c r="L42" s="32" t="str">
        <f t="shared" si="0"/>
        <v/>
      </c>
      <c r="M42" s="32" t="str">
        <f t="shared" si="1"/>
        <v/>
      </c>
      <c r="N42" s="32" t="str">
        <f t="shared" si="2"/>
        <v/>
      </c>
      <c r="O42" s="32"/>
      <c r="P42" s="26" t="str">
        <f t="shared" si="7"/>
        <v>IQBHK305</v>
      </c>
      <c r="Q42" s="33" t="str">
        <f t="shared" si="3"/>
        <v>Ｉｑ拡幅挟幅ブラケット３０５</v>
      </c>
      <c r="R42" s="33">
        <f t="shared" si="8"/>
        <v>0</v>
      </c>
      <c r="S42" s="33">
        <f t="shared" si="9"/>
        <v>2.2999999999999998</v>
      </c>
      <c r="T42" s="33">
        <f t="shared" si="10"/>
        <v>0</v>
      </c>
      <c r="U42" s="33">
        <f t="shared" si="4"/>
        <v>0</v>
      </c>
      <c r="V42" s="33">
        <f t="shared" si="15"/>
        <v>0</v>
      </c>
      <c r="Z42" s="28">
        <f t="shared" si="11"/>
        <v>45788</v>
      </c>
      <c r="AA42" s="124" t="str">
        <f t="shared" si="12"/>
        <v>*</v>
      </c>
      <c r="AB42" s="38">
        <f t="shared" si="13"/>
        <v>45788</v>
      </c>
      <c r="AC42" s="29" t="str">
        <f t="shared" si="5"/>
        <v>日</v>
      </c>
      <c r="AD42" s="103" t="s">
        <v>547</v>
      </c>
    </row>
    <row r="43" spans="1:30" ht="20.100000000000001" customHeight="1" thickBot="1">
      <c r="A43" s="23" t="str">
        <f>IF(B43="","",(COUNTIF($B$2:B43,B43)))</f>
        <v/>
      </c>
      <c r="B43" s="23" t="str">
        <f t="shared" si="6"/>
        <v/>
      </c>
      <c r="C43" s="15" t="s">
        <v>112</v>
      </c>
      <c r="D43" s="15" t="s">
        <v>113</v>
      </c>
      <c r="E43" s="132">
        <f>入力!I46</f>
        <v>0</v>
      </c>
      <c r="F43" s="4" t="s">
        <v>762</v>
      </c>
      <c r="G43" s="9" t="s">
        <v>519</v>
      </c>
      <c r="H43" s="3" t="s">
        <v>111</v>
      </c>
      <c r="I43" s="135">
        <v>4.0999999999999996</v>
      </c>
      <c r="J43" s="11"/>
      <c r="K43" s="32">
        <v>42</v>
      </c>
      <c r="L43" s="32" t="str">
        <f t="shared" si="0"/>
        <v/>
      </c>
      <c r="M43" s="32" t="str">
        <f t="shared" si="1"/>
        <v/>
      </c>
      <c r="N43" s="32" t="str">
        <f t="shared" si="2"/>
        <v/>
      </c>
      <c r="O43" s="32"/>
      <c r="P43" s="26" t="str">
        <f t="shared" si="7"/>
        <v>IQBHKB</v>
      </c>
      <c r="Q43" s="33" t="str">
        <f t="shared" si="3"/>
        <v>Ｉｑ拡幅挟幅アタッチメント４９７</v>
      </c>
      <c r="R43" s="33">
        <f t="shared" si="8"/>
        <v>0</v>
      </c>
      <c r="S43" s="33">
        <f t="shared" si="9"/>
        <v>4.0999999999999996</v>
      </c>
      <c r="T43" s="33">
        <f t="shared" si="10"/>
        <v>0</v>
      </c>
      <c r="U43" s="33">
        <f t="shared" si="4"/>
        <v>0</v>
      </c>
      <c r="V43" s="33">
        <f t="shared" si="15"/>
        <v>0</v>
      </c>
      <c r="Z43" s="28">
        <f t="shared" si="11"/>
        <v>45789</v>
      </c>
      <c r="AA43" s="124" t="str">
        <f t="shared" si="12"/>
        <v/>
      </c>
      <c r="AB43" s="38">
        <f t="shared" si="13"/>
        <v>45789</v>
      </c>
      <c r="AC43" s="29" t="str">
        <f t="shared" si="5"/>
        <v>月</v>
      </c>
      <c r="AD43" s="103"/>
    </row>
    <row r="44" spans="1:30" ht="20.100000000000001" customHeight="1" thickBot="1">
      <c r="A44" s="23" t="str">
        <f>IF(B44="","",(COUNTIF($B$2:B44,B44)))</f>
        <v/>
      </c>
      <c r="B44" s="23" t="str">
        <f t="shared" si="6"/>
        <v/>
      </c>
      <c r="C44" s="15" t="s">
        <v>115</v>
      </c>
      <c r="D44" s="15" t="s">
        <v>870</v>
      </c>
      <c r="E44" s="132">
        <f>入力!I47</f>
        <v>0</v>
      </c>
      <c r="F44" s="4" t="s">
        <v>762</v>
      </c>
      <c r="G44" s="9" t="s">
        <v>519</v>
      </c>
      <c r="H44" s="3" t="s">
        <v>114</v>
      </c>
      <c r="I44" s="135">
        <v>2.6</v>
      </c>
      <c r="J44" s="11"/>
      <c r="K44" s="32">
        <v>43</v>
      </c>
      <c r="L44" s="32" t="str">
        <f t="shared" si="0"/>
        <v/>
      </c>
      <c r="M44" s="32" t="str">
        <f t="shared" si="1"/>
        <v/>
      </c>
      <c r="N44" s="32" t="str">
        <f t="shared" si="2"/>
        <v/>
      </c>
      <c r="O44" s="32"/>
      <c r="P44" s="26" t="str">
        <f t="shared" si="7"/>
        <v>IQBHK497</v>
      </c>
      <c r="Q44" s="33" t="str">
        <f t="shared" si="3"/>
        <v>Ｉｑ拡幅挟幅ブラケット４９７</v>
      </c>
      <c r="R44" s="33">
        <f t="shared" si="8"/>
        <v>0</v>
      </c>
      <c r="S44" s="33">
        <f t="shared" si="9"/>
        <v>2.6</v>
      </c>
      <c r="T44" s="33">
        <f t="shared" si="10"/>
        <v>0</v>
      </c>
      <c r="U44" s="33">
        <f t="shared" si="4"/>
        <v>0</v>
      </c>
      <c r="V44" s="33">
        <f t="shared" si="15"/>
        <v>0</v>
      </c>
      <c r="Z44" s="28">
        <f t="shared" si="11"/>
        <v>45790</v>
      </c>
      <c r="AA44" s="124" t="str">
        <f t="shared" si="12"/>
        <v/>
      </c>
      <c r="AB44" s="38">
        <f t="shared" si="13"/>
        <v>45790</v>
      </c>
      <c r="AC44" s="29" t="str">
        <f t="shared" si="5"/>
        <v>火</v>
      </c>
      <c r="AD44" s="103"/>
    </row>
    <row r="45" spans="1:30" ht="20.100000000000001" customHeight="1" thickBot="1">
      <c r="A45" s="23" t="str">
        <f>IF(B45="","",(COUNTIF($B$2:B45,B45)))</f>
        <v/>
      </c>
      <c r="B45" s="23" t="str">
        <f t="shared" si="6"/>
        <v/>
      </c>
      <c r="C45" s="15" t="s">
        <v>117</v>
      </c>
      <c r="D45" s="15" t="s">
        <v>860</v>
      </c>
      <c r="E45" s="132">
        <f>入力!I48</f>
        <v>0</v>
      </c>
      <c r="F45" s="4" t="s">
        <v>762</v>
      </c>
      <c r="G45" s="9" t="s">
        <v>519</v>
      </c>
      <c r="H45" s="3" t="s">
        <v>116</v>
      </c>
      <c r="I45" s="135">
        <v>6.6</v>
      </c>
      <c r="J45" s="11"/>
      <c r="K45" s="32">
        <v>44</v>
      </c>
      <c r="L45" s="32" t="str">
        <f t="shared" si="0"/>
        <v/>
      </c>
      <c r="M45" s="32" t="str">
        <f t="shared" si="1"/>
        <v/>
      </c>
      <c r="N45" s="32" t="str">
        <f t="shared" si="2"/>
        <v/>
      </c>
      <c r="O45" s="32"/>
      <c r="P45" s="26" t="str">
        <f t="shared" si="7"/>
        <v>IQFH1219</v>
      </c>
      <c r="Q45" s="33" t="str">
        <f t="shared" si="3"/>
        <v>Ｉｑフレーム補強材１２１９</v>
      </c>
      <c r="R45" s="33">
        <f t="shared" si="8"/>
        <v>0</v>
      </c>
      <c r="S45" s="33">
        <f t="shared" si="9"/>
        <v>6.6</v>
      </c>
      <c r="T45" s="33">
        <f t="shared" si="10"/>
        <v>0</v>
      </c>
      <c r="U45" s="33">
        <f t="shared" si="4"/>
        <v>0</v>
      </c>
      <c r="V45" s="33">
        <f t="shared" si="15"/>
        <v>0</v>
      </c>
      <c r="Z45" s="28">
        <f t="shared" si="11"/>
        <v>45791</v>
      </c>
      <c r="AA45" s="124" t="str">
        <f t="shared" si="12"/>
        <v/>
      </c>
      <c r="AB45" s="38">
        <f t="shared" si="13"/>
        <v>45791</v>
      </c>
      <c r="AC45" s="29" t="str">
        <f t="shared" si="5"/>
        <v>水</v>
      </c>
      <c r="AD45" s="103"/>
    </row>
    <row r="46" spans="1:30" ht="20.100000000000001" customHeight="1" thickBot="1">
      <c r="A46" s="23" t="str">
        <f>IF(B46="","",(COUNTIF($B$2:B46,B46)))</f>
        <v/>
      </c>
      <c r="B46" s="23" t="str">
        <f t="shared" si="6"/>
        <v/>
      </c>
      <c r="C46" s="15" t="s">
        <v>119</v>
      </c>
      <c r="D46" s="15" t="s">
        <v>861</v>
      </c>
      <c r="E46" s="132">
        <f>入力!I49</f>
        <v>0</v>
      </c>
      <c r="F46" s="4" t="s">
        <v>762</v>
      </c>
      <c r="G46" s="9" t="s">
        <v>519</v>
      </c>
      <c r="H46" s="3" t="s">
        <v>118</v>
      </c>
      <c r="I46" s="135">
        <v>6.4</v>
      </c>
      <c r="J46" s="11"/>
      <c r="K46" s="32">
        <v>45</v>
      </c>
      <c r="L46" s="32" t="str">
        <f t="shared" si="0"/>
        <v/>
      </c>
      <c r="M46" s="32" t="str">
        <f t="shared" si="1"/>
        <v/>
      </c>
      <c r="N46" s="32" t="str">
        <f t="shared" si="2"/>
        <v/>
      </c>
      <c r="O46" s="32"/>
      <c r="P46" s="26" t="str">
        <f t="shared" si="7"/>
        <v>IQFH1107</v>
      </c>
      <c r="Q46" s="33" t="str">
        <f t="shared" si="3"/>
        <v>Ｉｑフレーム補強材１１０７</v>
      </c>
      <c r="R46" s="33">
        <f t="shared" si="8"/>
        <v>0</v>
      </c>
      <c r="S46" s="33">
        <f t="shared" si="9"/>
        <v>6.4</v>
      </c>
      <c r="T46" s="33">
        <f t="shared" si="10"/>
        <v>0</v>
      </c>
      <c r="U46" s="33">
        <f t="shared" si="4"/>
        <v>0</v>
      </c>
      <c r="V46" s="33">
        <f t="shared" si="15"/>
        <v>0</v>
      </c>
      <c r="Z46" s="28">
        <f t="shared" si="11"/>
        <v>45792</v>
      </c>
      <c r="AA46" s="124" t="str">
        <f t="shared" si="12"/>
        <v/>
      </c>
      <c r="AB46" s="38">
        <f t="shared" si="13"/>
        <v>45792</v>
      </c>
      <c r="AC46" s="29" t="str">
        <f t="shared" si="5"/>
        <v>木</v>
      </c>
      <c r="AD46" s="103"/>
    </row>
    <row r="47" spans="1:30" ht="20.100000000000001" customHeight="1" thickBot="1">
      <c r="A47" s="23" t="str">
        <f>IF(B47="","",(COUNTIF($B$2:B47,B47)))</f>
        <v/>
      </c>
      <c r="B47" s="23" t="str">
        <f t="shared" si="6"/>
        <v/>
      </c>
      <c r="C47" s="15" t="s">
        <v>121</v>
      </c>
      <c r="D47" s="15" t="s">
        <v>862</v>
      </c>
      <c r="E47" s="132">
        <f>入力!I50</f>
        <v>0</v>
      </c>
      <c r="F47" s="4" t="s">
        <v>762</v>
      </c>
      <c r="G47" s="9" t="s">
        <v>519</v>
      </c>
      <c r="H47" s="3" t="s">
        <v>120</v>
      </c>
      <c r="I47" s="135">
        <v>6.1</v>
      </c>
      <c r="J47" s="11"/>
      <c r="K47" s="32">
        <v>46</v>
      </c>
      <c r="L47" s="32" t="str">
        <f t="shared" si="0"/>
        <v/>
      </c>
      <c r="M47" s="32" t="str">
        <f t="shared" si="1"/>
        <v/>
      </c>
      <c r="N47" s="32" t="str">
        <f t="shared" si="2"/>
        <v/>
      </c>
      <c r="O47" s="32"/>
      <c r="P47" s="26" t="str">
        <f t="shared" si="7"/>
        <v>IQFH914</v>
      </c>
      <c r="Q47" s="33" t="str">
        <f t="shared" si="3"/>
        <v>Ｉｑフレーム補強材９１４</v>
      </c>
      <c r="R47" s="33">
        <f t="shared" si="8"/>
        <v>0</v>
      </c>
      <c r="S47" s="33">
        <f t="shared" si="9"/>
        <v>6.1</v>
      </c>
      <c r="T47" s="33">
        <f t="shared" si="10"/>
        <v>0</v>
      </c>
      <c r="U47" s="33">
        <f t="shared" si="4"/>
        <v>0</v>
      </c>
      <c r="V47" s="33">
        <f t="shared" si="15"/>
        <v>0</v>
      </c>
      <c r="Z47" s="28">
        <f t="shared" si="11"/>
        <v>45793</v>
      </c>
      <c r="AA47" s="124" t="str">
        <f t="shared" si="12"/>
        <v/>
      </c>
      <c r="AB47" s="38">
        <f t="shared" si="13"/>
        <v>45793</v>
      </c>
      <c r="AC47" s="29" t="str">
        <f t="shared" si="5"/>
        <v>金</v>
      </c>
      <c r="AD47" s="103"/>
    </row>
    <row r="48" spans="1:30" ht="20.100000000000001" customHeight="1" thickBot="1">
      <c r="A48" s="23" t="str">
        <f>IF(B48="","",(COUNTIF($B$2:B48,B48)))</f>
        <v/>
      </c>
      <c r="B48" s="23" t="str">
        <f t="shared" si="6"/>
        <v/>
      </c>
      <c r="C48" s="15" t="s">
        <v>123</v>
      </c>
      <c r="D48" s="15" t="s">
        <v>863</v>
      </c>
      <c r="E48" s="132">
        <f>入力!I51</f>
        <v>0</v>
      </c>
      <c r="F48" s="4" t="s">
        <v>762</v>
      </c>
      <c r="G48" s="9" t="s">
        <v>519</v>
      </c>
      <c r="H48" s="3" t="s">
        <v>122</v>
      </c>
      <c r="I48" s="138">
        <v>5.0999999999999996</v>
      </c>
      <c r="J48" s="11"/>
      <c r="K48" s="32">
        <v>47</v>
      </c>
      <c r="L48" s="32" t="str">
        <f t="shared" si="0"/>
        <v/>
      </c>
      <c r="M48" s="32" t="str">
        <f t="shared" si="1"/>
        <v/>
      </c>
      <c r="N48" s="32" t="str">
        <f t="shared" si="2"/>
        <v/>
      </c>
      <c r="O48" s="32"/>
      <c r="P48" s="26" t="str">
        <f t="shared" si="7"/>
        <v>IQFH610</v>
      </c>
      <c r="Q48" s="33" t="str">
        <f t="shared" si="3"/>
        <v>Ｉｑフレーム補強材６１０</v>
      </c>
      <c r="R48" s="33">
        <f t="shared" si="8"/>
        <v>0</v>
      </c>
      <c r="S48" s="33">
        <f t="shared" si="9"/>
        <v>5.0999999999999996</v>
      </c>
      <c r="T48" s="33">
        <f t="shared" si="10"/>
        <v>0</v>
      </c>
      <c r="U48" s="33">
        <f t="shared" si="4"/>
        <v>0</v>
      </c>
      <c r="V48" s="33">
        <f t="shared" si="15"/>
        <v>0</v>
      </c>
      <c r="Z48" s="28">
        <f t="shared" si="11"/>
        <v>45794</v>
      </c>
      <c r="AA48" s="124" t="str">
        <f t="shared" si="12"/>
        <v>*</v>
      </c>
      <c r="AB48" s="38">
        <f t="shared" si="13"/>
        <v>45794</v>
      </c>
      <c r="AC48" s="29" t="str">
        <f t="shared" si="5"/>
        <v>土</v>
      </c>
      <c r="AD48" s="103" t="s">
        <v>547</v>
      </c>
    </row>
    <row r="49" spans="1:30" ht="20.100000000000001" customHeight="1" thickBot="1">
      <c r="A49" s="23" t="str">
        <f>IF(B49="","",(COUNTIF($B$2:B49,B49)))</f>
        <v/>
      </c>
      <c r="B49" s="23" t="str">
        <f t="shared" si="6"/>
        <v/>
      </c>
      <c r="C49" s="15" t="s">
        <v>864</v>
      </c>
      <c r="D49" s="15" t="s">
        <v>865</v>
      </c>
      <c r="E49" s="132">
        <f>入力!I52</f>
        <v>0</v>
      </c>
      <c r="F49" s="4" t="s">
        <v>762</v>
      </c>
      <c r="G49" s="9" t="s">
        <v>554</v>
      </c>
      <c r="H49" s="3" t="s">
        <v>124</v>
      </c>
      <c r="I49" s="138">
        <v>16</v>
      </c>
      <c r="J49" s="11"/>
      <c r="K49" s="32">
        <v>48</v>
      </c>
      <c r="L49" s="32" t="str">
        <f t="shared" si="0"/>
        <v/>
      </c>
      <c r="M49" s="32" t="str">
        <f t="shared" si="1"/>
        <v/>
      </c>
      <c r="N49" s="32" t="str">
        <f t="shared" si="2"/>
        <v/>
      </c>
      <c r="O49" s="32"/>
      <c r="P49" s="26" t="str">
        <f t="shared" si="7"/>
        <v>IQG1.5</v>
      </c>
      <c r="Q49" s="33" t="str">
        <f t="shared" si="3"/>
        <v xml:space="preserve">Ｉｑ梁枠１．５スパン </v>
      </c>
      <c r="R49" s="33">
        <f t="shared" si="8"/>
        <v>0</v>
      </c>
      <c r="S49" s="33">
        <f t="shared" si="9"/>
        <v>16</v>
      </c>
      <c r="T49" s="33">
        <f t="shared" si="10"/>
        <v>0</v>
      </c>
      <c r="U49" s="33">
        <f t="shared" si="4"/>
        <v>0</v>
      </c>
      <c r="V49" s="33">
        <f t="shared" si="15"/>
        <v>0</v>
      </c>
      <c r="Z49" s="28">
        <f t="shared" si="11"/>
        <v>45795</v>
      </c>
      <c r="AA49" s="124" t="str">
        <f t="shared" si="12"/>
        <v>*</v>
      </c>
      <c r="AB49" s="38">
        <f t="shared" si="13"/>
        <v>45795</v>
      </c>
      <c r="AC49" s="29" t="str">
        <f t="shared" si="5"/>
        <v>日</v>
      </c>
      <c r="AD49" s="103" t="s">
        <v>547</v>
      </c>
    </row>
    <row r="50" spans="1:30" ht="20.100000000000001" customHeight="1" thickBot="1">
      <c r="A50" s="23" t="str">
        <f>IF(B50="","",(COUNTIF($B$2:B50,B50)))</f>
        <v/>
      </c>
      <c r="B50" s="23" t="str">
        <f t="shared" si="6"/>
        <v/>
      </c>
      <c r="C50" s="15" t="s">
        <v>126</v>
      </c>
      <c r="D50" s="15" t="s">
        <v>127</v>
      </c>
      <c r="E50" s="132">
        <f>入力!I53</f>
        <v>0</v>
      </c>
      <c r="F50" s="4" t="s">
        <v>762</v>
      </c>
      <c r="G50" s="9" t="s">
        <v>554</v>
      </c>
      <c r="H50" s="3" t="s">
        <v>125</v>
      </c>
      <c r="I50" s="138">
        <v>21.2</v>
      </c>
      <c r="J50" s="11"/>
      <c r="K50" s="32">
        <v>49</v>
      </c>
      <c r="L50" s="32" t="str">
        <f t="shared" si="0"/>
        <v/>
      </c>
      <c r="M50" s="32" t="str">
        <f t="shared" si="1"/>
        <v/>
      </c>
      <c r="N50" s="32" t="str">
        <f t="shared" si="2"/>
        <v/>
      </c>
      <c r="O50" s="32"/>
      <c r="P50" s="26" t="str">
        <f t="shared" si="7"/>
        <v>IQG2</v>
      </c>
      <c r="Q50" s="33" t="str">
        <f t="shared" si="3"/>
        <v>Ｉｑ梁枠２スパン</v>
      </c>
      <c r="R50" s="33">
        <f t="shared" si="8"/>
        <v>0</v>
      </c>
      <c r="S50" s="33">
        <f t="shared" si="9"/>
        <v>21.2</v>
      </c>
      <c r="T50" s="33">
        <f t="shared" si="10"/>
        <v>0</v>
      </c>
      <c r="U50" s="33">
        <f t="shared" si="4"/>
        <v>0</v>
      </c>
      <c r="V50" s="33">
        <f t="shared" si="15"/>
        <v>0</v>
      </c>
      <c r="Z50" s="28">
        <f t="shared" si="11"/>
        <v>45796</v>
      </c>
      <c r="AA50" s="124" t="str">
        <f t="shared" si="12"/>
        <v/>
      </c>
      <c r="AB50" s="38">
        <f t="shared" si="13"/>
        <v>45796</v>
      </c>
      <c r="AC50" s="29" t="str">
        <f t="shared" si="5"/>
        <v>月</v>
      </c>
      <c r="AD50" s="103"/>
    </row>
    <row r="51" spans="1:30" ht="20.100000000000001" customHeight="1" thickBot="1">
      <c r="A51" s="23" t="str">
        <f>IF(B51="","",(COUNTIF($B$2:B51,B51)))</f>
        <v/>
      </c>
      <c r="B51" s="23" t="str">
        <f t="shared" si="6"/>
        <v/>
      </c>
      <c r="C51" s="15" t="s">
        <v>129</v>
      </c>
      <c r="D51" s="15" t="s">
        <v>130</v>
      </c>
      <c r="E51" s="132">
        <f>入力!I54</f>
        <v>0</v>
      </c>
      <c r="F51" s="4" t="s">
        <v>762</v>
      </c>
      <c r="G51" s="9" t="s">
        <v>554</v>
      </c>
      <c r="H51" s="3" t="s">
        <v>128</v>
      </c>
      <c r="I51" s="135">
        <v>35.5</v>
      </c>
      <c r="J51" s="11"/>
      <c r="K51" s="32"/>
      <c r="L51" s="32" t="str">
        <f t="shared" si="0"/>
        <v/>
      </c>
      <c r="M51" s="32" t="str">
        <f t="shared" si="1"/>
        <v/>
      </c>
      <c r="N51" s="32" t="str">
        <f t="shared" si="2"/>
        <v/>
      </c>
      <c r="O51" s="32"/>
      <c r="P51" s="26" t="str">
        <f t="shared" si="7"/>
        <v>IQG3</v>
      </c>
      <c r="Q51" s="33" t="str">
        <f t="shared" si="3"/>
        <v>Ｉｑ梁枠３スパン</v>
      </c>
      <c r="R51" s="33">
        <f t="shared" si="8"/>
        <v>0</v>
      </c>
      <c r="S51" s="33">
        <f t="shared" si="9"/>
        <v>35.5</v>
      </c>
      <c r="T51" s="33">
        <f t="shared" si="10"/>
        <v>0</v>
      </c>
      <c r="U51" s="33">
        <f t="shared" si="4"/>
        <v>0</v>
      </c>
      <c r="V51" s="33">
        <f t="shared" si="15"/>
        <v>0</v>
      </c>
      <c r="Z51" s="28">
        <f t="shared" si="11"/>
        <v>45797</v>
      </c>
      <c r="AA51" s="124" t="str">
        <f t="shared" si="12"/>
        <v/>
      </c>
      <c r="AB51" s="38">
        <f t="shared" si="13"/>
        <v>45797</v>
      </c>
      <c r="AC51" s="29" t="str">
        <f t="shared" si="5"/>
        <v>火</v>
      </c>
      <c r="AD51" s="103"/>
    </row>
    <row r="52" spans="1:30" ht="20.100000000000001" customHeight="1" thickBot="1">
      <c r="A52" s="23" t="str">
        <f>IF(B52="","",(COUNTIF($B$2:B52,B52)))</f>
        <v/>
      </c>
      <c r="B52" s="23" t="str">
        <f t="shared" si="6"/>
        <v/>
      </c>
      <c r="C52" s="15" t="s">
        <v>997</v>
      </c>
      <c r="D52" s="15" t="s">
        <v>996</v>
      </c>
      <c r="E52" s="132">
        <f>入力!I55</f>
        <v>0</v>
      </c>
      <c r="F52" s="4" t="s">
        <v>762</v>
      </c>
      <c r="G52" s="9" t="s">
        <v>554</v>
      </c>
      <c r="H52" s="3" t="s">
        <v>899</v>
      </c>
      <c r="I52" s="135">
        <v>29.5</v>
      </c>
      <c r="J52" s="11"/>
      <c r="K52" s="32"/>
      <c r="L52" s="32" t="str">
        <f t="shared" si="0"/>
        <v/>
      </c>
      <c r="M52" s="32" t="str">
        <f t="shared" si="1"/>
        <v/>
      </c>
      <c r="N52" s="32" t="str">
        <f t="shared" si="2"/>
        <v/>
      </c>
      <c r="O52" s="32"/>
      <c r="P52" s="26" t="str">
        <f t="shared" si="7"/>
        <v>IQN4S</v>
      </c>
      <c r="Q52" s="33" t="str">
        <f t="shared" si="3"/>
        <v>Ｉｑ梁枠４スパン差込側　※1セット:差込2＋受け2</v>
      </c>
      <c r="R52" s="33">
        <f t="shared" si="8"/>
        <v>0</v>
      </c>
      <c r="S52" s="33">
        <f t="shared" si="9"/>
        <v>29.5</v>
      </c>
      <c r="T52" s="33">
        <f t="shared" si="10"/>
        <v>0</v>
      </c>
      <c r="U52" s="33">
        <f t="shared" si="4"/>
        <v>0</v>
      </c>
      <c r="V52" s="33">
        <f t="shared" si="15"/>
        <v>0</v>
      </c>
      <c r="Z52" s="28">
        <f t="shared" si="11"/>
        <v>45798</v>
      </c>
      <c r="AA52" s="124" t="str">
        <f t="shared" si="12"/>
        <v/>
      </c>
      <c r="AB52" s="38">
        <f t="shared" si="13"/>
        <v>45798</v>
      </c>
      <c r="AC52" s="29" t="str">
        <f t="shared" si="5"/>
        <v>水</v>
      </c>
      <c r="AD52" s="103"/>
    </row>
    <row r="53" spans="1:30" ht="20.100000000000001" customHeight="1" thickBot="1">
      <c r="A53" s="23" t="str">
        <f>IF(B53="","",(COUNTIF($B$2:B53,B53)))</f>
        <v/>
      </c>
      <c r="B53" s="23" t="str">
        <f t="shared" si="6"/>
        <v/>
      </c>
      <c r="C53" s="15" t="s">
        <v>998</v>
      </c>
      <c r="D53" s="15" t="s">
        <v>902</v>
      </c>
      <c r="E53" s="132">
        <f>入力!I56</f>
        <v>0</v>
      </c>
      <c r="F53" s="4" t="s">
        <v>762</v>
      </c>
      <c r="G53" s="9" t="s">
        <v>554</v>
      </c>
      <c r="H53" s="3" t="s">
        <v>900</v>
      </c>
      <c r="I53" s="136">
        <v>28.9</v>
      </c>
      <c r="J53" s="11"/>
      <c r="K53" s="32"/>
      <c r="L53" s="32" t="str">
        <f t="shared" si="0"/>
        <v/>
      </c>
      <c r="M53" s="32" t="str">
        <f t="shared" si="1"/>
        <v/>
      </c>
      <c r="N53" s="32" t="str">
        <f t="shared" si="2"/>
        <v/>
      </c>
      <c r="O53" s="32"/>
      <c r="P53" s="26" t="str">
        <f t="shared" si="7"/>
        <v>IQG4U</v>
      </c>
      <c r="Q53" s="33" t="str">
        <f t="shared" si="3"/>
        <v>Ｉｑ梁枠４スパン受け側　</v>
      </c>
      <c r="R53" s="33">
        <f t="shared" si="8"/>
        <v>0</v>
      </c>
      <c r="S53" s="33">
        <f t="shared" si="9"/>
        <v>28.9</v>
      </c>
      <c r="T53" s="33">
        <f t="shared" si="10"/>
        <v>0</v>
      </c>
      <c r="U53" s="33">
        <f t="shared" si="4"/>
        <v>0</v>
      </c>
      <c r="V53" s="33"/>
      <c r="Z53" s="28">
        <f t="shared" si="11"/>
        <v>45799</v>
      </c>
      <c r="AA53" s="124" t="str">
        <f t="shared" si="12"/>
        <v/>
      </c>
      <c r="AB53" s="38">
        <f t="shared" si="13"/>
        <v>45799</v>
      </c>
      <c r="AC53" s="29" t="str">
        <f t="shared" si="5"/>
        <v>木</v>
      </c>
      <c r="AD53" s="103"/>
    </row>
    <row r="54" spans="1:30" ht="20.100000000000001" customHeight="1" thickBot="1">
      <c r="A54" s="23" t="str">
        <f>IF(B54="","",(COUNTIF($B$2:B54,B54)))</f>
        <v/>
      </c>
      <c r="B54" s="23" t="str">
        <f t="shared" si="6"/>
        <v/>
      </c>
      <c r="C54" s="15" t="s">
        <v>903</v>
      </c>
      <c r="D54" s="15" t="s">
        <v>986</v>
      </c>
      <c r="E54" s="132">
        <f>入力!I57</f>
        <v>0</v>
      </c>
      <c r="F54" s="4" t="s">
        <v>762</v>
      </c>
      <c r="G54" s="9" t="s">
        <v>554</v>
      </c>
      <c r="H54" s="3" t="s">
        <v>901</v>
      </c>
      <c r="I54" s="136">
        <v>1.1000000000000001</v>
      </c>
      <c r="J54" s="11">
        <v>6</v>
      </c>
      <c r="K54" s="32"/>
      <c r="L54" s="32" t="str">
        <f t="shared" si="0"/>
        <v/>
      </c>
      <c r="M54" s="32" t="str">
        <f t="shared" si="1"/>
        <v/>
      </c>
      <c r="N54" s="32" t="str">
        <f t="shared" si="2"/>
        <v/>
      </c>
      <c r="O54" s="32"/>
      <c r="P54" s="26" t="str">
        <f t="shared" si="7"/>
        <v>IQG4GSWK</v>
      </c>
      <c r="Q54" s="33" t="str">
        <f t="shared" si="3"/>
        <v>Ｉｑ梁枠４スパン梁受金具</v>
      </c>
      <c r="R54" s="33">
        <f t="shared" si="8"/>
        <v>0</v>
      </c>
      <c r="S54" s="33">
        <f t="shared" si="9"/>
        <v>1.1000000000000001</v>
      </c>
      <c r="T54" s="33">
        <f t="shared" si="10"/>
        <v>0</v>
      </c>
      <c r="U54" s="33">
        <f t="shared" si="4"/>
        <v>6</v>
      </c>
      <c r="V54" s="33">
        <f>ROUNDDOWN(R54/U54,0)</f>
        <v>0</v>
      </c>
      <c r="Z54" s="28">
        <f t="shared" si="11"/>
        <v>45800</v>
      </c>
      <c r="AA54" s="124" t="str">
        <f t="shared" si="12"/>
        <v/>
      </c>
      <c r="AB54" s="38">
        <f t="shared" si="13"/>
        <v>45800</v>
      </c>
      <c r="AC54" s="29" t="str">
        <f t="shared" si="5"/>
        <v>金</v>
      </c>
      <c r="AD54" s="103"/>
    </row>
    <row r="55" spans="1:30" ht="20.100000000000001" customHeight="1" thickBot="1">
      <c r="A55" s="23" t="str">
        <f>IF(B55="","",(COUNTIF($B$2:B55,B55)))</f>
        <v/>
      </c>
      <c r="B55" s="23" t="str">
        <f t="shared" si="6"/>
        <v/>
      </c>
      <c r="C55" s="15" t="s">
        <v>976</v>
      </c>
      <c r="D55" s="15" t="s">
        <v>132</v>
      </c>
      <c r="E55" s="132">
        <f>入力!I58</f>
        <v>0</v>
      </c>
      <c r="F55" s="4" t="s">
        <v>762</v>
      </c>
      <c r="G55" s="9" t="s">
        <v>554</v>
      </c>
      <c r="H55" s="3" t="s">
        <v>131</v>
      </c>
      <c r="I55" s="135">
        <v>14.7</v>
      </c>
      <c r="J55" s="11"/>
      <c r="K55" s="32"/>
      <c r="L55" s="32" t="str">
        <f t="shared" si="0"/>
        <v/>
      </c>
      <c r="M55" s="32" t="str">
        <f t="shared" si="1"/>
        <v/>
      </c>
      <c r="N55" s="32" t="str">
        <f t="shared" si="2"/>
        <v/>
      </c>
      <c r="O55" s="32"/>
      <c r="P55" s="26" t="str">
        <f t="shared" si="7"/>
        <v>IQNS</v>
      </c>
      <c r="Q55" s="33" t="str">
        <f t="shared" si="3"/>
        <v>Ｉｑ荷受ステージ　(許容支持力：750㎏)</v>
      </c>
      <c r="R55" s="33">
        <f t="shared" si="8"/>
        <v>0</v>
      </c>
      <c r="S55" s="33">
        <f t="shared" si="9"/>
        <v>14.7</v>
      </c>
      <c r="T55" s="33">
        <f t="shared" si="10"/>
        <v>0</v>
      </c>
      <c r="U55" s="33">
        <f t="shared" si="4"/>
        <v>0</v>
      </c>
      <c r="V55" s="33"/>
      <c r="Z55" s="28">
        <f t="shared" si="11"/>
        <v>45801</v>
      </c>
      <c r="AA55" s="124" t="str">
        <f t="shared" si="12"/>
        <v>*</v>
      </c>
      <c r="AB55" s="38">
        <f t="shared" si="13"/>
        <v>45801</v>
      </c>
      <c r="AC55" s="29" t="str">
        <f t="shared" si="5"/>
        <v>土</v>
      </c>
      <c r="AD55" s="103" t="s">
        <v>547</v>
      </c>
    </row>
    <row r="56" spans="1:30" ht="20.100000000000001" customHeight="1" thickBot="1">
      <c r="A56" s="23" t="str">
        <f>IF(B56="","",(COUNTIF($B$2:B56,B56)))</f>
        <v/>
      </c>
      <c r="B56" s="23" t="str">
        <f t="shared" si="6"/>
        <v/>
      </c>
      <c r="C56" s="15" t="s">
        <v>134</v>
      </c>
      <c r="D56" s="16" t="s">
        <v>135</v>
      </c>
      <c r="E56" s="132">
        <f>入力!I59</f>
        <v>0</v>
      </c>
      <c r="F56" s="4" t="s">
        <v>762</v>
      </c>
      <c r="G56" s="9" t="s">
        <v>554</v>
      </c>
      <c r="H56" s="3" t="s">
        <v>133</v>
      </c>
      <c r="I56" s="136">
        <v>1</v>
      </c>
      <c r="J56" s="11">
        <v>10</v>
      </c>
      <c r="K56" s="32"/>
      <c r="L56" s="32" t="str">
        <f t="shared" si="0"/>
        <v/>
      </c>
      <c r="M56" s="32" t="str">
        <f t="shared" si="1"/>
        <v/>
      </c>
      <c r="N56" s="32" t="str">
        <f t="shared" si="2"/>
        <v/>
      </c>
      <c r="O56" s="32"/>
      <c r="P56" s="26" t="str">
        <f t="shared" si="7"/>
        <v>IQRC</v>
      </c>
      <c r="Q56" s="33" t="str">
        <f t="shared" si="3"/>
        <v>Ｉｑ大筋交クランプ</v>
      </c>
      <c r="R56" s="33">
        <f t="shared" si="8"/>
        <v>0</v>
      </c>
      <c r="S56" s="33">
        <f t="shared" si="9"/>
        <v>1</v>
      </c>
      <c r="T56" s="33">
        <f t="shared" si="10"/>
        <v>0</v>
      </c>
      <c r="U56" s="33">
        <f t="shared" si="4"/>
        <v>10</v>
      </c>
      <c r="V56" s="33">
        <f t="shared" ref="V56:V57" si="16">ROUNDDOWN(R56/U56,0)</f>
        <v>0</v>
      </c>
      <c r="Z56" s="28">
        <f t="shared" si="11"/>
        <v>45802</v>
      </c>
      <c r="AA56" s="124" t="str">
        <f t="shared" si="12"/>
        <v>*</v>
      </c>
      <c r="AB56" s="38">
        <f t="shared" si="13"/>
        <v>45802</v>
      </c>
      <c r="AC56" s="29" t="str">
        <f t="shared" si="5"/>
        <v>日</v>
      </c>
      <c r="AD56" s="103" t="s">
        <v>547</v>
      </c>
    </row>
    <row r="57" spans="1:30" ht="20.100000000000001" customHeight="1" thickBot="1">
      <c r="A57" s="23" t="str">
        <f>IF(B57="","",(COUNTIF($B$2:B57,B57)))</f>
        <v/>
      </c>
      <c r="B57" s="23" t="str">
        <f t="shared" si="6"/>
        <v/>
      </c>
      <c r="C57" s="15" t="s">
        <v>1026</v>
      </c>
      <c r="D57" s="55" t="s">
        <v>1025</v>
      </c>
      <c r="E57" s="132">
        <f>入力!I60</f>
        <v>0</v>
      </c>
      <c r="F57" s="4" t="s">
        <v>762</v>
      </c>
      <c r="G57" s="9" t="s">
        <v>554</v>
      </c>
      <c r="H57" s="3" t="s">
        <v>136</v>
      </c>
      <c r="I57" s="135">
        <v>1.2</v>
      </c>
      <c r="J57" s="12">
        <v>4</v>
      </c>
      <c r="K57" s="32"/>
      <c r="L57" s="32" t="str">
        <f t="shared" si="0"/>
        <v/>
      </c>
      <c r="M57" s="32" t="str">
        <f t="shared" si="1"/>
        <v/>
      </c>
      <c r="N57" s="32" t="str">
        <f t="shared" si="2"/>
        <v/>
      </c>
      <c r="O57" s="32"/>
      <c r="P57" s="26" t="str">
        <f t="shared" si="7"/>
        <v>IQTG</v>
      </c>
      <c r="Q57" s="33" t="str">
        <f t="shared" si="3"/>
        <v>Ｉｑ吊り治具　（Iqフランジ専用）</v>
      </c>
      <c r="R57" s="33">
        <f t="shared" si="8"/>
        <v>0</v>
      </c>
      <c r="S57" s="33">
        <f t="shared" si="9"/>
        <v>1.2</v>
      </c>
      <c r="T57" s="33">
        <f t="shared" si="10"/>
        <v>0</v>
      </c>
      <c r="U57" s="33">
        <f t="shared" si="4"/>
        <v>4</v>
      </c>
      <c r="V57" s="33">
        <f t="shared" si="16"/>
        <v>0</v>
      </c>
      <c r="Z57" s="28">
        <f t="shared" si="11"/>
        <v>45803</v>
      </c>
      <c r="AA57" s="124" t="str">
        <f t="shared" si="12"/>
        <v/>
      </c>
      <c r="AB57" s="38">
        <f t="shared" si="13"/>
        <v>45803</v>
      </c>
      <c r="AC57" s="29" t="str">
        <f t="shared" si="5"/>
        <v>月</v>
      </c>
      <c r="AD57" s="103"/>
    </row>
    <row r="58" spans="1:30" ht="20.100000000000001" customHeight="1" thickBot="1">
      <c r="A58" s="23" t="str">
        <f>IF(B58="","",(COUNTIF($B$2:B58,B58)))</f>
        <v/>
      </c>
      <c r="B58" s="23" t="str">
        <f t="shared" si="6"/>
        <v/>
      </c>
      <c r="C58" s="15" t="s">
        <v>138</v>
      </c>
      <c r="D58" s="15" t="s">
        <v>866</v>
      </c>
      <c r="E58" s="132">
        <f>入力!I61</f>
        <v>0</v>
      </c>
      <c r="F58" s="4" t="s">
        <v>762</v>
      </c>
      <c r="G58" s="9" t="s">
        <v>554</v>
      </c>
      <c r="H58" s="3" t="s">
        <v>137</v>
      </c>
      <c r="I58" s="135">
        <v>0.6</v>
      </c>
      <c r="J58" s="12"/>
      <c r="K58" s="32"/>
      <c r="L58" s="32" t="str">
        <f t="shared" si="0"/>
        <v/>
      </c>
      <c r="M58" s="32" t="str">
        <f t="shared" si="1"/>
        <v/>
      </c>
      <c r="N58" s="32" t="str">
        <f t="shared" si="2"/>
        <v/>
      </c>
      <c r="O58" s="32"/>
      <c r="P58" s="26" t="str">
        <f t="shared" si="7"/>
        <v>IQTS</v>
      </c>
      <c r="Q58" s="33" t="str">
        <f t="shared" si="3"/>
        <v>Ｉｑ吊り治具シャックル</v>
      </c>
      <c r="R58" s="33">
        <f t="shared" si="8"/>
        <v>0</v>
      </c>
      <c r="S58" s="33">
        <f t="shared" si="9"/>
        <v>0.6</v>
      </c>
      <c r="T58" s="33">
        <f t="shared" si="10"/>
        <v>0</v>
      </c>
      <c r="U58" s="33">
        <f t="shared" si="4"/>
        <v>0</v>
      </c>
      <c r="V58" s="33">
        <f t="shared" si="15"/>
        <v>0</v>
      </c>
      <c r="Z58" s="28">
        <f t="shared" si="11"/>
        <v>45804</v>
      </c>
      <c r="AA58" s="124" t="str">
        <f t="shared" si="12"/>
        <v/>
      </c>
      <c r="AB58" s="38">
        <f t="shared" si="13"/>
        <v>45804</v>
      </c>
      <c r="AC58" s="29" t="str">
        <f t="shared" si="5"/>
        <v>火</v>
      </c>
      <c r="AD58" s="103"/>
    </row>
    <row r="59" spans="1:30" ht="20.100000000000001" customHeight="1" thickBot="1">
      <c r="A59" s="23" t="str">
        <f>IF(B59="","",(COUNTIF($B$2:B59,B59)))</f>
        <v/>
      </c>
      <c r="B59" s="23" t="str">
        <f t="shared" si="6"/>
        <v/>
      </c>
      <c r="C59" s="15" t="s">
        <v>813</v>
      </c>
      <c r="D59" s="15" t="s">
        <v>140</v>
      </c>
      <c r="E59" s="132">
        <f>入力!I62</f>
        <v>0</v>
      </c>
      <c r="F59" s="4" t="s">
        <v>762</v>
      </c>
      <c r="G59" s="9" t="s">
        <v>554</v>
      </c>
      <c r="H59" s="3" t="s">
        <v>139</v>
      </c>
      <c r="I59" s="135">
        <v>5.0999999999999996</v>
      </c>
      <c r="J59" s="11"/>
      <c r="K59" s="32"/>
      <c r="L59" s="32" t="str">
        <f t="shared" si="0"/>
        <v/>
      </c>
      <c r="M59" s="32" t="str">
        <f t="shared" si="1"/>
        <v/>
      </c>
      <c r="N59" s="32" t="str">
        <f t="shared" si="2"/>
        <v/>
      </c>
      <c r="O59" s="32"/>
      <c r="P59" s="26" t="str">
        <f t="shared" si="7"/>
        <v>IQAKW</v>
      </c>
      <c r="Q59" s="33" t="str">
        <f t="shared" si="3"/>
        <v>Ｉｑ支柱結束枠 （2枠で1セット）</v>
      </c>
      <c r="R59" s="33">
        <f t="shared" si="8"/>
        <v>0</v>
      </c>
      <c r="S59" s="33">
        <f t="shared" si="9"/>
        <v>5.0999999999999996</v>
      </c>
      <c r="T59" s="33">
        <f t="shared" si="10"/>
        <v>0</v>
      </c>
      <c r="U59" s="33">
        <f t="shared" si="4"/>
        <v>0</v>
      </c>
      <c r="V59" s="33">
        <f t="shared" si="15"/>
        <v>0</v>
      </c>
      <c r="Z59" s="28">
        <f t="shared" si="11"/>
        <v>45805</v>
      </c>
      <c r="AA59" s="124" t="str">
        <f t="shared" si="12"/>
        <v/>
      </c>
      <c r="AB59" s="38">
        <f t="shared" si="13"/>
        <v>45805</v>
      </c>
      <c r="AC59" s="29" t="str">
        <f t="shared" si="5"/>
        <v>水</v>
      </c>
      <c r="AD59" s="103"/>
    </row>
    <row r="60" spans="1:30" ht="20.100000000000001" customHeight="1" thickBot="1">
      <c r="A60" s="23" t="str">
        <f>IF(B60="","",(COUNTIF($B$2:B60,B60)))</f>
        <v/>
      </c>
      <c r="B60" s="23" t="str">
        <f t="shared" si="6"/>
        <v/>
      </c>
      <c r="C60" s="17" t="s">
        <v>942</v>
      </c>
      <c r="D60" s="18" t="s">
        <v>944</v>
      </c>
      <c r="E60" s="132">
        <f>入力!I63</f>
        <v>0</v>
      </c>
      <c r="F60" s="4" t="s">
        <v>926</v>
      </c>
      <c r="G60" s="9" t="s">
        <v>940</v>
      </c>
      <c r="H60" s="2" t="s">
        <v>947</v>
      </c>
      <c r="I60" s="137">
        <v>274.10000000000002</v>
      </c>
      <c r="J60" s="11"/>
      <c r="K60" s="32"/>
      <c r="L60" s="32" t="str">
        <f t="shared" si="0"/>
        <v/>
      </c>
      <c r="M60" s="32" t="str">
        <f t="shared" si="1"/>
        <v/>
      </c>
      <c r="N60" s="32" t="str">
        <f t="shared" si="2"/>
        <v/>
      </c>
      <c r="O60" s="32"/>
      <c r="P60" s="26" t="str">
        <f t="shared" si="7"/>
        <v>IQRT3</v>
      </c>
      <c r="Q60" s="33" t="str">
        <f t="shared" si="3"/>
        <v>Ｉｑローリングタワー　３段仕様</v>
      </c>
      <c r="R60" s="33">
        <f t="shared" si="8"/>
        <v>0</v>
      </c>
      <c r="S60" s="33">
        <f t="shared" si="9"/>
        <v>274.10000000000002</v>
      </c>
      <c r="T60" s="33">
        <f t="shared" si="10"/>
        <v>0</v>
      </c>
      <c r="U60" s="33">
        <f t="shared" si="4"/>
        <v>0</v>
      </c>
      <c r="V60" s="33">
        <f t="shared" si="15"/>
        <v>0</v>
      </c>
      <c r="Z60" s="28">
        <f t="shared" si="11"/>
        <v>45806</v>
      </c>
      <c r="AA60" s="124" t="str">
        <f t="shared" si="12"/>
        <v/>
      </c>
      <c r="AB60" s="38">
        <f t="shared" si="13"/>
        <v>45806</v>
      </c>
      <c r="AC60" s="29" t="str">
        <f t="shared" si="5"/>
        <v>木</v>
      </c>
      <c r="AD60" s="103"/>
    </row>
    <row r="61" spans="1:30" ht="20.100000000000001" customHeight="1" thickBot="1">
      <c r="A61" s="23" t="str">
        <f>IF(B61="","",(COUNTIF($B$2:B61,B61)))</f>
        <v/>
      </c>
      <c r="B61" s="23" t="str">
        <f t="shared" si="6"/>
        <v/>
      </c>
      <c r="C61" s="17" t="s">
        <v>941</v>
      </c>
      <c r="D61" s="18" t="s">
        <v>945</v>
      </c>
      <c r="E61" s="132">
        <f>入力!I64</f>
        <v>0</v>
      </c>
      <c r="F61" s="4" t="s">
        <v>926</v>
      </c>
      <c r="G61" s="9" t="s">
        <v>939</v>
      </c>
      <c r="H61" s="2" t="s">
        <v>948</v>
      </c>
      <c r="I61" s="137">
        <v>378.9</v>
      </c>
      <c r="J61" s="11"/>
      <c r="K61" s="32"/>
      <c r="L61" s="32" t="str">
        <f t="shared" si="0"/>
        <v/>
      </c>
      <c r="M61" s="32" t="str">
        <f t="shared" si="1"/>
        <v/>
      </c>
      <c r="N61" s="32" t="str">
        <f t="shared" si="2"/>
        <v/>
      </c>
      <c r="O61" s="32"/>
      <c r="P61" s="26" t="str">
        <f t="shared" si="7"/>
        <v>IQRT4</v>
      </c>
      <c r="Q61" s="33" t="str">
        <f t="shared" si="3"/>
        <v>Ｉｑローリングタワー　4段仕様</v>
      </c>
      <c r="R61" s="33">
        <f t="shared" si="8"/>
        <v>0</v>
      </c>
      <c r="S61" s="33">
        <f t="shared" si="9"/>
        <v>378.9</v>
      </c>
      <c r="T61" s="33">
        <f t="shared" si="10"/>
        <v>0</v>
      </c>
      <c r="U61" s="33">
        <f t="shared" si="4"/>
        <v>0</v>
      </c>
      <c r="V61" s="33">
        <f t="shared" si="15"/>
        <v>0</v>
      </c>
      <c r="Z61" s="28">
        <f t="shared" si="11"/>
        <v>45807</v>
      </c>
      <c r="AA61" s="124" t="str">
        <f t="shared" si="12"/>
        <v/>
      </c>
      <c r="AB61" s="38">
        <f t="shared" si="13"/>
        <v>45807</v>
      </c>
      <c r="AC61" s="29" t="str">
        <f t="shared" si="5"/>
        <v>金</v>
      </c>
      <c r="AD61" s="103"/>
    </row>
    <row r="62" spans="1:30" ht="20.100000000000001" customHeight="1" thickBot="1">
      <c r="A62" s="23" t="str">
        <f>IF(B62="","",(COUNTIF($B$2:B62,B62)))</f>
        <v/>
      </c>
      <c r="B62" s="23" t="str">
        <f t="shared" si="6"/>
        <v/>
      </c>
      <c r="C62" s="17" t="s">
        <v>943</v>
      </c>
      <c r="D62" s="18" t="s">
        <v>946</v>
      </c>
      <c r="E62" s="132">
        <f>入力!I65</f>
        <v>0</v>
      </c>
      <c r="F62" s="4" t="s">
        <v>926</v>
      </c>
      <c r="G62" s="9" t="s">
        <v>939</v>
      </c>
      <c r="H62" s="2" t="s">
        <v>949</v>
      </c>
      <c r="I62" s="137">
        <v>483.7</v>
      </c>
      <c r="J62" s="11"/>
      <c r="K62" s="32"/>
      <c r="L62" s="32" t="str">
        <f t="shared" si="0"/>
        <v/>
      </c>
      <c r="M62" s="32" t="str">
        <f t="shared" si="1"/>
        <v/>
      </c>
      <c r="N62" s="32" t="str">
        <f t="shared" si="2"/>
        <v/>
      </c>
      <c r="O62" s="32"/>
      <c r="P62" s="26" t="str">
        <f t="shared" si="7"/>
        <v>IQRT5</v>
      </c>
      <c r="Q62" s="33" t="str">
        <f t="shared" si="3"/>
        <v>Ｉｑローリングタワー　５段仕様</v>
      </c>
      <c r="R62" s="33">
        <f t="shared" si="8"/>
        <v>0</v>
      </c>
      <c r="S62" s="33">
        <f t="shared" si="9"/>
        <v>483.7</v>
      </c>
      <c r="T62" s="33">
        <f t="shared" si="10"/>
        <v>0</v>
      </c>
      <c r="U62" s="33">
        <f t="shared" si="4"/>
        <v>0</v>
      </c>
      <c r="V62" s="33">
        <f t="shared" si="15"/>
        <v>0</v>
      </c>
      <c r="Z62" s="28">
        <f t="shared" si="11"/>
        <v>45808</v>
      </c>
      <c r="AA62" s="124" t="str">
        <f t="shared" si="12"/>
        <v>*</v>
      </c>
      <c r="AB62" s="38">
        <f t="shared" si="13"/>
        <v>45808</v>
      </c>
      <c r="AC62" s="29" t="str">
        <f t="shared" si="5"/>
        <v>土</v>
      </c>
      <c r="AD62" s="103" t="s">
        <v>547</v>
      </c>
    </row>
    <row r="63" spans="1:30" ht="20.100000000000001" customHeight="1" thickBot="1">
      <c r="A63" s="23" t="str">
        <f>IF(B63="","",(COUNTIF($B$2:B63,B63)))</f>
        <v/>
      </c>
      <c r="B63" s="23" t="str">
        <f t="shared" si="6"/>
        <v/>
      </c>
      <c r="C63" s="17" t="s">
        <v>906</v>
      </c>
      <c r="D63" s="18" t="s">
        <v>142</v>
      </c>
      <c r="E63" s="132">
        <f>入力!I66</f>
        <v>0</v>
      </c>
      <c r="F63" s="4" t="s">
        <v>807</v>
      </c>
      <c r="G63" s="9" t="s">
        <v>905</v>
      </c>
      <c r="H63" s="2" t="s">
        <v>141</v>
      </c>
      <c r="I63" s="137">
        <v>15.9</v>
      </c>
      <c r="J63" s="11"/>
      <c r="K63" s="32"/>
      <c r="L63" s="32" t="str">
        <f t="shared" si="0"/>
        <v/>
      </c>
      <c r="M63" s="32" t="str">
        <f t="shared" si="1"/>
        <v/>
      </c>
      <c r="N63" s="32" t="str">
        <f t="shared" si="2"/>
        <v/>
      </c>
      <c r="O63" s="32"/>
      <c r="P63" s="26" t="str">
        <f t="shared" si="7"/>
        <v>ACN6</v>
      </c>
      <c r="Q63" s="33" t="str">
        <f t="shared" si="3"/>
        <v>Ｓウォーク　Ｎ６</v>
      </c>
      <c r="R63" s="33">
        <f t="shared" si="8"/>
        <v>0</v>
      </c>
      <c r="S63" s="33">
        <f t="shared" si="9"/>
        <v>15.9</v>
      </c>
      <c r="T63" s="33">
        <f t="shared" si="10"/>
        <v>0</v>
      </c>
      <c r="U63" s="33">
        <f t="shared" si="4"/>
        <v>0</v>
      </c>
      <c r="V63" s="33">
        <f t="shared" si="15"/>
        <v>0</v>
      </c>
      <c r="Z63" s="28">
        <f t="shared" si="11"/>
        <v>45809</v>
      </c>
      <c r="AA63" s="124" t="str">
        <f t="shared" si="12"/>
        <v>*</v>
      </c>
      <c r="AB63" s="38">
        <f t="shared" si="13"/>
        <v>45809</v>
      </c>
      <c r="AC63" s="29" t="str">
        <f t="shared" si="5"/>
        <v>日</v>
      </c>
      <c r="AD63" s="103" t="s">
        <v>547</v>
      </c>
    </row>
    <row r="64" spans="1:30" ht="20.100000000000001" customHeight="1" thickBot="1">
      <c r="A64" s="23" t="str">
        <f>IF(B64="","",(COUNTIF($B$2:B64,B64)))</f>
        <v/>
      </c>
      <c r="B64" s="23" t="str">
        <f t="shared" si="6"/>
        <v/>
      </c>
      <c r="C64" s="17" t="s">
        <v>907</v>
      </c>
      <c r="D64" s="18" t="s">
        <v>144</v>
      </c>
      <c r="E64" s="132">
        <f>入力!I67</f>
        <v>0</v>
      </c>
      <c r="F64" s="4" t="s">
        <v>807</v>
      </c>
      <c r="G64" s="9" t="s">
        <v>904</v>
      </c>
      <c r="H64" s="2" t="s">
        <v>143</v>
      </c>
      <c r="I64" s="137">
        <v>8.9</v>
      </c>
      <c r="J64" s="11"/>
      <c r="K64" s="32"/>
      <c r="L64" s="32" t="str">
        <f t="shared" si="0"/>
        <v/>
      </c>
      <c r="M64" s="32" t="str">
        <f t="shared" si="1"/>
        <v/>
      </c>
      <c r="N64" s="32" t="str">
        <f t="shared" si="2"/>
        <v/>
      </c>
      <c r="O64" s="32"/>
      <c r="P64" s="26" t="str">
        <f t="shared" si="7"/>
        <v>ACN624</v>
      </c>
      <c r="Q64" s="33" t="str">
        <f t="shared" si="3"/>
        <v>Ｓウォーク　６２４</v>
      </c>
      <c r="R64" s="33">
        <f t="shared" si="8"/>
        <v>0</v>
      </c>
      <c r="S64" s="33">
        <f t="shared" si="9"/>
        <v>8.9</v>
      </c>
      <c r="T64" s="33">
        <f t="shared" si="10"/>
        <v>0</v>
      </c>
      <c r="U64" s="33">
        <f t="shared" si="4"/>
        <v>0</v>
      </c>
      <c r="V64" s="33">
        <f t="shared" si="15"/>
        <v>0</v>
      </c>
      <c r="Z64" s="28">
        <f t="shared" si="11"/>
        <v>45810</v>
      </c>
      <c r="AA64" s="124" t="str">
        <f t="shared" si="12"/>
        <v/>
      </c>
      <c r="AB64" s="38">
        <f t="shared" si="13"/>
        <v>45810</v>
      </c>
      <c r="AC64" s="29" t="str">
        <f t="shared" si="5"/>
        <v>月</v>
      </c>
      <c r="AD64" s="103"/>
    </row>
    <row r="65" spans="1:30" ht="20.100000000000001" customHeight="1" thickBot="1">
      <c r="A65" s="23" t="str">
        <f>IF(B65="","",(COUNTIF($B$2:B65,B65)))</f>
        <v/>
      </c>
      <c r="B65" s="23" t="str">
        <f t="shared" si="6"/>
        <v/>
      </c>
      <c r="C65" s="17" t="s">
        <v>908</v>
      </c>
      <c r="D65" s="18" t="s">
        <v>146</v>
      </c>
      <c r="E65" s="132">
        <f>入力!I68</f>
        <v>0</v>
      </c>
      <c r="F65" s="4" t="s">
        <v>807</v>
      </c>
      <c r="G65" s="9" t="s">
        <v>904</v>
      </c>
      <c r="H65" s="2" t="s">
        <v>145</v>
      </c>
      <c r="I65" s="137">
        <v>13.9</v>
      </c>
      <c r="J65" s="11"/>
      <c r="K65" s="32"/>
      <c r="L65" s="32" t="str">
        <f t="shared" si="0"/>
        <v/>
      </c>
      <c r="M65" s="32" t="str">
        <f t="shared" si="1"/>
        <v/>
      </c>
      <c r="N65" s="32" t="str">
        <f t="shared" si="2"/>
        <v/>
      </c>
      <c r="O65" s="32"/>
      <c r="P65" s="26" t="str">
        <f t="shared" si="7"/>
        <v>ACN5</v>
      </c>
      <c r="Q65" s="33" t="str">
        <f t="shared" si="3"/>
        <v>Ｓウォーク　Ｎ５【黄】</v>
      </c>
      <c r="R65" s="33">
        <f t="shared" si="8"/>
        <v>0</v>
      </c>
      <c r="S65" s="33">
        <f t="shared" si="9"/>
        <v>13.9</v>
      </c>
      <c r="T65" s="33">
        <f t="shared" si="10"/>
        <v>0</v>
      </c>
      <c r="U65" s="33">
        <f t="shared" si="4"/>
        <v>0</v>
      </c>
      <c r="V65" s="33">
        <f t="shared" si="15"/>
        <v>0</v>
      </c>
      <c r="Z65" s="28">
        <f t="shared" si="11"/>
        <v>45811</v>
      </c>
      <c r="AA65" s="124" t="str">
        <f t="shared" si="12"/>
        <v/>
      </c>
      <c r="AB65" s="38">
        <f t="shared" si="13"/>
        <v>45811</v>
      </c>
      <c r="AC65" s="29" t="str">
        <f t="shared" si="5"/>
        <v>火</v>
      </c>
      <c r="AD65" s="103"/>
    </row>
    <row r="66" spans="1:30" ht="20.100000000000001" customHeight="1" thickBot="1">
      <c r="A66" s="23" t="str">
        <f>IF(B66="","",(COUNTIF($B$2:B66,B66)))</f>
        <v/>
      </c>
      <c r="B66" s="23" t="str">
        <f t="shared" si="6"/>
        <v/>
      </c>
      <c r="C66" s="17" t="s">
        <v>909</v>
      </c>
      <c r="D66" s="18" t="s">
        <v>148</v>
      </c>
      <c r="E66" s="132">
        <f>入力!I69</f>
        <v>0</v>
      </c>
      <c r="F66" s="4" t="s">
        <v>807</v>
      </c>
      <c r="G66" s="9" t="s">
        <v>904</v>
      </c>
      <c r="H66" s="2" t="s">
        <v>147</v>
      </c>
      <c r="I66" s="137">
        <v>8</v>
      </c>
      <c r="J66" s="11"/>
      <c r="K66" s="32"/>
      <c r="L66" s="32" t="str">
        <f t="shared" ref="L66:L129" si="17">IFERROR(VLOOKUP(K66,$A$2:$E$999,3,FALSE),"")</f>
        <v/>
      </c>
      <c r="M66" s="32" t="str">
        <f t="shared" ref="M66:M129" si="18">IFERROR(VLOOKUP(K66,$A$2:$E$99,4,FALSE),"")</f>
        <v/>
      </c>
      <c r="N66" s="32" t="str">
        <f t="shared" ref="N66:N129" si="19">IFERROR(VLOOKUP(K66,$A$2:$E$499,5,FALSE),"")</f>
        <v/>
      </c>
      <c r="O66" s="32"/>
      <c r="P66" s="26" t="str">
        <f t="shared" ref="P66:P128" si="20">IF(E66="0","",H66)</f>
        <v>ACN524</v>
      </c>
      <c r="Q66" s="33" t="str">
        <f t="shared" ref="Q66:Q128" si="21">IF(E66="0","",C66)</f>
        <v>Ｓウォーク　５２４【黄】</v>
      </c>
      <c r="R66" s="33">
        <f t="shared" si="8"/>
        <v>0</v>
      </c>
      <c r="S66" s="33">
        <f t="shared" si="9"/>
        <v>8</v>
      </c>
      <c r="T66" s="33">
        <f t="shared" si="10"/>
        <v>0</v>
      </c>
      <c r="U66" s="33">
        <f t="shared" ref="U66:U129" si="22">IF(E66="0","",J66)</f>
        <v>0</v>
      </c>
      <c r="V66" s="33">
        <f t="shared" si="15"/>
        <v>0</v>
      </c>
      <c r="Z66" s="28">
        <f t="shared" si="11"/>
        <v>45812</v>
      </c>
      <c r="AA66" s="124" t="str">
        <f t="shared" si="12"/>
        <v/>
      </c>
      <c r="AB66" s="38">
        <f t="shared" si="13"/>
        <v>45812</v>
      </c>
      <c r="AC66" s="29" t="str">
        <f t="shared" ref="AC66:AC129" si="23">TEXT(AB66,"aaa")</f>
        <v>水</v>
      </c>
      <c r="AD66" s="103"/>
    </row>
    <row r="67" spans="1:30" ht="20.100000000000001" customHeight="1" thickBot="1">
      <c r="A67" s="23" t="str">
        <f>IF(B67="","",(COUNTIF($B$2:B67,B67)))</f>
        <v/>
      </c>
      <c r="B67" s="23" t="str">
        <f t="shared" ref="B67:B130" si="24">IF(E67,"1","")</f>
        <v/>
      </c>
      <c r="C67" s="17" t="s">
        <v>910</v>
      </c>
      <c r="D67" s="18" t="s">
        <v>150</v>
      </c>
      <c r="E67" s="132">
        <f>入力!I70</f>
        <v>0</v>
      </c>
      <c r="F67" s="4" t="s">
        <v>807</v>
      </c>
      <c r="G67" s="9" t="s">
        <v>904</v>
      </c>
      <c r="H67" s="2" t="s">
        <v>149</v>
      </c>
      <c r="I67" s="137">
        <v>11.7</v>
      </c>
      <c r="J67" s="11"/>
      <c r="K67" s="32"/>
      <c r="L67" s="32" t="str">
        <f t="shared" si="17"/>
        <v/>
      </c>
      <c r="M67" s="32" t="str">
        <f t="shared" si="18"/>
        <v/>
      </c>
      <c r="N67" s="32" t="str">
        <f t="shared" si="19"/>
        <v/>
      </c>
      <c r="O67" s="32"/>
      <c r="P67" s="26" t="str">
        <f t="shared" si="20"/>
        <v>ACN4</v>
      </c>
      <c r="Q67" s="33" t="str">
        <f t="shared" si="21"/>
        <v>Ｓウォーク　Ｎ４【青】</v>
      </c>
      <c r="R67" s="33">
        <f t="shared" ref="R67:R129" si="25">IF(E67="","",E67)</f>
        <v>0</v>
      </c>
      <c r="S67" s="33">
        <f t="shared" ref="S67:S129" si="26">IF(E67="",0,I67)</f>
        <v>11.7</v>
      </c>
      <c r="T67" s="33">
        <f t="shared" ref="T67:T130" si="27">R67*S67</f>
        <v>0</v>
      </c>
      <c r="U67" s="33">
        <f t="shared" si="22"/>
        <v>0</v>
      </c>
      <c r="V67" s="33">
        <f t="shared" ref="V67:V110" si="28">T67*U67</f>
        <v>0</v>
      </c>
      <c r="Z67" s="28">
        <f t="shared" ref="Z67:Z130" si="29">AB67</f>
        <v>45813</v>
      </c>
      <c r="AA67" s="124" t="str">
        <f t="shared" ref="AA67:AA130" si="30">IF(AD67="","","*")</f>
        <v/>
      </c>
      <c r="AB67" s="38">
        <f t="shared" si="13"/>
        <v>45813</v>
      </c>
      <c r="AC67" s="29" t="str">
        <f t="shared" si="23"/>
        <v>木</v>
      </c>
      <c r="AD67" s="103"/>
    </row>
    <row r="68" spans="1:30" ht="20.100000000000001" customHeight="1" thickBot="1">
      <c r="A68" s="23" t="str">
        <f>IF(B68="","",(COUNTIF($B$2:B68,B68)))</f>
        <v/>
      </c>
      <c r="B68" s="23" t="str">
        <f t="shared" si="24"/>
        <v/>
      </c>
      <c r="C68" s="17" t="s">
        <v>911</v>
      </c>
      <c r="D68" s="18" t="s">
        <v>152</v>
      </c>
      <c r="E68" s="132">
        <f>入力!I71</f>
        <v>0</v>
      </c>
      <c r="F68" s="4" t="s">
        <v>807</v>
      </c>
      <c r="G68" s="9" t="s">
        <v>904</v>
      </c>
      <c r="H68" s="2" t="s">
        <v>151</v>
      </c>
      <c r="I68" s="137">
        <v>6.9</v>
      </c>
      <c r="J68" s="11"/>
      <c r="K68" s="32"/>
      <c r="L68" s="32" t="str">
        <f t="shared" si="17"/>
        <v/>
      </c>
      <c r="M68" s="32" t="str">
        <f t="shared" si="18"/>
        <v/>
      </c>
      <c r="N68" s="32" t="str">
        <f t="shared" si="19"/>
        <v/>
      </c>
      <c r="O68" s="32"/>
      <c r="P68" s="26" t="str">
        <f t="shared" si="20"/>
        <v>ACN424</v>
      </c>
      <c r="Q68" s="33" t="str">
        <f t="shared" si="21"/>
        <v>Ｓウォーク　４２４【青】</v>
      </c>
      <c r="R68" s="33">
        <f t="shared" si="25"/>
        <v>0</v>
      </c>
      <c r="S68" s="33">
        <f t="shared" si="26"/>
        <v>6.9</v>
      </c>
      <c r="T68" s="33">
        <f t="shared" si="27"/>
        <v>0</v>
      </c>
      <c r="U68" s="33">
        <f t="shared" si="22"/>
        <v>0</v>
      </c>
      <c r="V68" s="33">
        <f t="shared" si="28"/>
        <v>0</v>
      </c>
      <c r="Z68" s="28">
        <f t="shared" si="29"/>
        <v>45814</v>
      </c>
      <c r="AA68" s="124" t="str">
        <f t="shared" si="30"/>
        <v/>
      </c>
      <c r="AB68" s="38">
        <f t="shared" ref="AB68:AB131" si="31">AB67+1</f>
        <v>45814</v>
      </c>
      <c r="AC68" s="29" t="str">
        <f t="shared" si="23"/>
        <v>金</v>
      </c>
      <c r="AD68" s="103"/>
    </row>
    <row r="69" spans="1:30" ht="20.100000000000001" customHeight="1" thickBot="1">
      <c r="A69" s="23" t="str">
        <f>IF(B69="","",(COUNTIF($B$2:B69,B69)))</f>
        <v/>
      </c>
      <c r="B69" s="23" t="str">
        <f t="shared" si="24"/>
        <v/>
      </c>
      <c r="C69" s="17" t="s">
        <v>912</v>
      </c>
      <c r="D69" s="18" t="s">
        <v>154</v>
      </c>
      <c r="E69" s="132">
        <f>入力!I72</f>
        <v>0</v>
      </c>
      <c r="F69" s="4" t="s">
        <v>807</v>
      </c>
      <c r="G69" s="9" t="s">
        <v>904</v>
      </c>
      <c r="H69" s="2" t="s">
        <v>153</v>
      </c>
      <c r="I69" s="137">
        <v>9.5</v>
      </c>
      <c r="J69" s="11"/>
      <c r="K69" s="32"/>
      <c r="L69" s="32" t="str">
        <f t="shared" si="17"/>
        <v/>
      </c>
      <c r="M69" s="32" t="str">
        <f t="shared" si="18"/>
        <v/>
      </c>
      <c r="N69" s="32" t="str">
        <f t="shared" si="19"/>
        <v/>
      </c>
      <c r="O69" s="32"/>
      <c r="P69" s="26" t="str">
        <f t="shared" si="20"/>
        <v>ACN3</v>
      </c>
      <c r="Q69" s="33" t="str">
        <f t="shared" si="21"/>
        <v>Ｓウォーク　Ｎ３【黄】</v>
      </c>
      <c r="R69" s="33">
        <f t="shared" si="25"/>
        <v>0</v>
      </c>
      <c r="S69" s="33">
        <f t="shared" si="26"/>
        <v>9.5</v>
      </c>
      <c r="T69" s="33">
        <f t="shared" si="27"/>
        <v>0</v>
      </c>
      <c r="U69" s="33">
        <f t="shared" si="22"/>
        <v>0</v>
      </c>
      <c r="V69" s="33">
        <f t="shared" si="28"/>
        <v>0</v>
      </c>
      <c r="Z69" s="28">
        <f t="shared" si="29"/>
        <v>45815</v>
      </c>
      <c r="AA69" s="124" t="str">
        <f t="shared" si="30"/>
        <v>*</v>
      </c>
      <c r="AB69" s="38">
        <f t="shared" si="31"/>
        <v>45815</v>
      </c>
      <c r="AC69" s="29" t="str">
        <f t="shared" si="23"/>
        <v>土</v>
      </c>
      <c r="AD69" s="103" t="s">
        <v>547</v>
      </c>
    </row>
    <row r="70" spans="1:30" ht="20.100000000000001" customHeight="1" thickBot="1">
      <c r="A70" s="23" t="str">
        <f>IF(B70="","",(COUNTIF($B$2:B70,B70)))</f>
        <v/>
      </c>
      <c r="B70" s="23" t="str">
        <f t="shared" si="24"/>
        <v/>
      </c>
      <c r="C70" s="17" t="s">
        <v>913</v>
      </c>
      <c r="D70" s="18" t="s">
        <v>156</v>
      </c>
      <c r="E70" s="132">
        <f>入力!I73</f>
        <v>0</v>
      </c>
      <c r="F70" s="4" t="s">
        <v>807</v>
      </c>
      <c r="G70" s="9" t="s">
        <v>904</v>
      </c>
      <c r="H70" s="2" t="s">
        <v>155</v>
      </c>
      <c r="I70" s="137">
        <v>5.8</v>
      </c>
      <c r="J70" s="11"/>
      <c r="K70" s="32"/>
      <c r="L70" s="32" t="str">
        <f t="shared" si="17"/>
        <v/>
      </c>
      <c r="M70" s="32" t="str">
        <f t="shared" si="18"/>
        <v/>
      </c>
      <c r="N70" s="32" t="str">
        <f t="shared" si="19"/>
        <v/>
      </c>
      <c r="O70" s="32"/>
      <c r="P70" s="26" t="str">
        <f t="shared" si="20"/>
        <v>ACN324</v>
      </c>
      <c r="Q70" s="33" t="str">
        <f t="shared" si="21"/>
        <v>Ｓウォーク　３２４【黄】</v>
      </c>
      <c r="R70" s="33">
        <f t="shared" si="25"/>
        <v>0</v>
      </c>
      <c r="S70" s="33">
        <f t="shared" si="26"/>
        <v>5.8</v>
      </c>
      <c r="T70" s="33">
        <f t="shared" si="27"/>
        <v>0</v>
      </c>
      <c r="U70" s="33">
        <f t="shared" si="22"/>
        <v>0</v>
      </c>
      <c r="V70" s="33">
        <f t="shared" si="28"/>
        <v>0</v>
      </c>
      <c r="Z70" s="28">
        <f t="shared" si="29"/>
        <v>45816</v>
      </c>
      <c r="AA70" s="124" t="str">
        <f t="shared" si="30"/>
        <v>*</v>
      </c>
      <c r="AB70" s="38">
        <f t="shared" si="31"/>
        <v>45816</v>
      </c>
      <c r="AC70" s="29" t="str">
        <f t="shared" si="23"/>
        <v>日</v>
      </c>
      <c r="AD70" s="103" t="s">
        <v>547</v>
      </c>
    </row>
    <row r="71" spans="1:30" ht="20.100000000000001" customHeight="1" thickBot="1">
      <c r="A71" s="23" t="str">
        <f>IF(B71="","",(COUNTIF($B$2:B71,B71)))</f>
        <v/>
      </c>
      <c r="B71" s="23" t="str">
        <f t="shared" si="24"/>
        <v/>
      </c>
      <c r="C71" s="17" t="s">
        <v>914</v>
      </c>
      <c r="D71" s="18" t="s">
        <v>158</v>
      </c>
      <c r="E71" s="132">
        <f>入力!I74</f>
        <v>0</v>
      </c>
      <c r="F71" s="4" t="s">
        <v>807</v>
      </c>
      <c r="G71" s="9" t="s">
        <v>904</v>
      </c>
      <c r="H71" s="2" t="s">
        <v>157</v>
      </c>
      <c r="I71" s="137">
        <v>7.3</v>
      </c>
      <c r="J71" s="11"/>
      <c r="K71" s="32"/>
      <c r="L71" s="32" t="str">
        <f t="shared" si="17"/>
        <v/>
      </c>
      <c r="M71" s="32" t="str">
        <f t="shared" si="18"/>
        <v/>
      </c>
      <c r="N71" s="32" t="str">
        <f t="shared" si="19"/>
        <v/>
      </c>
      <c r="O71" s="32"/>
      <c r="P71" s="26" t="str">
        <f t="shared" si="20"/>
        <v>ACN2</v>
      </c>
      <c r="Q71" s="33" t="str">
        <f t="shared" si="21"/>
        <v>Ｓウォーク　Ｎ２【青】</v>
      </c>
      <c r="R71" s="33">
        <f t="shared" si="25"/>
        <v>0</v>
      </c>
      <c r="S71" s="33">
        <f t="shared" si="26"/>
        <v>7.3</v>
      </c>
      <c r="T71" s="33">
        <f t="shared" si="27"/>
        <v>0</v>
      </c>
      <c r="U71" s="33">
        <f t="shared" si="22"/>
        <v>0</v>
      </c>
      <c r="V71" s="33">
        <f t="shared" si="28"/>
        <v>0</v>
      </c>
      <c r="Z71" s="28">
        <f t="shared" si="29"/>
        <v>45817</v>
      </c>
      <c r="AA71" s="124" t="str">
        <f t="shared" si="30"/>
        <v/>
      </c>
      <c r="AB71" s="38">
        <f t="shared" si="31"/>
        <v>45817</v>
      </c>
      <c r="AC71" s="29" t="str">
        <f t="shared" si="23"/>
        <v>月</v>
      </c>
      <c r="AD71" s="103"/>
    </row>
    <row r="72" spans="1:30" ht="20.100000000000001" customHeight="1" thickBot="1">
      <c r="A72" s="23" t="str">
        <f>IF(B72="","",(COUNTIF($B$2:B72,B72)))</f>
        <v/>
      </c>
      <c r="B72" s="23" t="str">
        <f t="shared" si="24"/>
        <v/>
      </c>
      <c r="C72" s="17" t="s">
        <v>915</v>
      </c>
      <c r="D72" s="18" t="s">
        <v>160</v>
      </c>
      <c r="E72" s="132">
        <f>入力!I75</f>
        <v>0</v>
      </c>
      <c r="F72" s="4" t="s">
        <v>807</v>
      </c>
      <c r="G72" s="9" t="s">
        <v>904</v>
      </c>
      <c r="H72" s="2" t="s">
        <v>159</v>
      </c>
      <c r="I72" s="137">
        <v>4.7</v>
      </c>
      <c r="J72" s="11"/>
      <c r="K72" s="32"/>
      <c r="L72" s="32" t="str">
        <f t="shared" si="17"/>
        <v/>
      </c>
      <c r="M72" s="32" t="str">
        <f t="shared" si="18"/>
        <v/>
      </c>
      <c r="N72" s="32" t="str">
        <f t="shared" si="19"/>
        <v/>
      </c>
      <c r="O72" s="32"/>
      <c r="P72" s="26" t="str">
        <f t="shared" si="20"/>
        <v>ACN224</v>
      </c>
      <c r="Q72" s="33" t="str">
        <f t="shared" si="21"/>
        <v>Ｓウォーク　２２４【青】</v>
      </c>
      <c r="R72" s="33">
        <f t="shared" si="25"/>
        <v>0</v>
      </c>
      <c r="S72" s="33">
        <f t="shared" si="26"/>
        <v>4.7</v>
      </c>
      <c r="T72" s="33">
        <f t="shared" si="27"/>
        <v>0</v>
      </c>
      <c r="U72" s="33">
        <f t="shared" si="22"/>
        <v>0</v>
      </c>
      <c r="V72" s="33">
        <f t="shared" si="28"/>
        <v>0</v>
      </c>
      <c r="Z72" s="28">
        <f t="shared" si="29"/>
        <v>45818</v>
      </c>
      <c r="AA72" s="124" t="str">
        <f t="shared" si="30"/>
        <v/>
      </c>
      <c r="AB72" s="38">
        <f t="shared" si="31"/>
        <v>45818</v>
      </c>
      <c r="AC72" s="29" t="str">
        <f t="shared" si="23"/>
        <v>火</v>
      </c>
      <c r="AD72" s="103"/>
    </row>
    <row r="73" spans="1:30" ht="20.100000000000001" customHeight="1" thickBot="1">
      <c r="A73" s="23" t="str">
        <f>IF(B73="","",(COUNTIF($B$2:B73,B73)))</f>
        <v/>
      </c>
      <c r="B73" s="23" t="str">
        <f t="shared" si="24"/>
        <v/>
      </c>
      <c r="C73" s="19" t="s">
        <v>162</v>
      </c>
      <c r="D73" s="19" t="s">
        <v>846</v>
      </c>
      <c r="E73" s="132">
        <f>入力!I76</f>
        <v>0</v>
      </c>
      <c r="F73" s="4" t="s">
        <v>807</v>
      </c>
      <c r="G73" s="9" t="s">
        <v>904</v>
      </c>
      <c r="H73" s="2" t="s">
        <v>161</v>
      </c>
      <c r="I73" s="139">
        <v>17.399999999999999</v>
      </c>
      <c r="J73" s="11"/>
      <c r="K73" s="32"/>
      <c r="L73" s="32" t="str">
        <f t="shared" si="17"/>
        <v/>
      </c>
      <c r="M73" s="32" t="str">
        <f t="shared" si="18"/>
        <v/>
      </c>
      <c r="N73" s="32" t="str">
        <f t="shared" si="19"/>
        <v/>
      </c>
      <c r="O73" s="32"/>
      <c r="P73" s="26" t="str">
        <f t="shared" si="20"/>
        <v>SKV19</v>
      </c>
      <c r="Q73" s="33" t="str">
        <f t="shared" si="21"/>
        <v>タラップ付布板１９</v>
      </c>
      <c r="R73" s="33">
        <f t="shared" si="25"/>
        <v>0</v>
      </c>
      <c r="S73" s="33">
        <f t="shared" si="26"/>
        <v>17.399999999999999</v>
      </c>
      <c r="T73" s="33">
        <f t="shared" si="27"/>
        <v>0</v>
      </c>
      <c r="U73" s="33">
        <f t="shared" si="22"/>
        <v>0</v>
      </c>
      <c r="V73" s="33">
        <f t="shared" si="28"/>
        <v>0</v>
      </c>
      <c r="Z73" s="28">
        <f t="shared" si="29"/>
        <v>45819</v>
      </c>
      <c r="AA73" s="124" t="str">
        <f t="shared" si="30"/>
        <v/>
      </c>
      <c r="AB73" s="38">
        <f t="shared" si="31"/>
        <v>45819</v>
      </c>
      <c r="AC73" s="29" t="str">
        <f t="shared" si="23"/>
        <v>水</v>
      </c>
      <c r="AD73" s="103"/>
    </row>
    <row r="74" spans="1:30" ht="20.100000000000001" customHeight="1" thickBot="1">
      <c r="A74" s="23" t="str">
        <f>IF(B74="","",(COUNTIF($B$2:B74,B74)))</f>
        <v/>
      </c>
      <c r="B74" s="23" t="str">
        <f t="shared" si="24"/>
        <v/>
      </c>
      <c r="C74" s="17" t="s">
        <v>164</v>
      </c>
      <c r="D74" s="18" t="s">
        <v>845</v>
      </c>
      <c r="E74" s="132">
        <f>入力!I77</f>
        <v>0</v>
      </c>
      <c r="F74" s="4" t="s">
        <v>807</v>
      </c>
      <c r="G74" s="9" t="s">
        <v>904</v>
      </c>
      <c r="H74" s="2" t="s">
        <v>163</v>
      </c>
      <c r="I74" s="137">
        <v>12.5</v>
      </c>
      <c r="J74" s="11"/>
      <c r="K74" s="32"/>
      <c r="L74" s="32" t="str">
        <f t="shared" si="17"/>
        <v/>
      </c>
      <c r="M74" s="32" t="str">
        <f t="shared" si="18"/>
        <v/>
      </c>
      <c r="N74" s="32" t="str">
        <f t="shared" si="19"/>
        <v/>
      </c>
      <c r="O74" s="32"/>
      <c r="P74" s="26" t="str">
        <f t="shared" si="20"/>
        <v>ACRT18</v>
      </c>
      <c r="Q74" s="33" t="str">
        <f t="shared" si="21"/>
        <v>全開閉式アルミ布板１８</v>
      </c>
      <c r="R74" s="33">
        <f t="shared" si="25"/>
        <v>0</v>
      </c>
      <c r="S74" s="33">
        <f t="shared" si="26"/>
        <v>12.5</v>
      </c>
      <c r="T74" s="33">
        <f t="shared" si="27"/>
        <v>0</v>
      </c>
      <c r="U74" s="33">
        <f t="shared" si="22"/>
        <v>0</v>
      </c>
      <c r="V74" s="33">
        <f t="shared" si="28"/>
        <v>0</v>
      </c>
      <c r="Z74" s="28">
        <f t="shared" si="29"/>
        <v>45820</v>
      </c>
      <c r="AA74" s="124" t="str">
        <f t="shared" si="30"/>
        <v/>
      </c>
      <c r="AB74" s="38">
        <f t="shared" si="31"/>
        <v>45820</v>
      </c>
      <c r="AC74" s="29" t="str">
        <f t="shared" si="23"/>
        <v>木</v>
      </c>
      <c r="AD74" s="103"/>
    </row>
    <row r="75" spans="1:30" ht="20.100000000000001" customHeight="1" thickBot="1">
      <c r="A75" s="23" t="str">
        <f>IF(B75="","",(COUNTIF($B$2:B75,B75)))</f>
        <v/>
      </c>
      <c r="B75" s="23" t="str">
        <f t="shared" si="24"/>
        <v/>
      </c>
      <c r="C75" s="17" t="s">
        <v>929</v>
      </c>
      <c r="D75" s="18" t="s">
        <v>1027</v>
      </c>
      <c r="E75" s="132">
        <f>入力!I78</f>
        <v>0</v>
      </c>
      <c r="F75" s="4" t="s">
        <v>807</v>
      </c>
      <c r="G75" s="9" t="s">
        <v>928</v>
      </c>
      <c r="H75" s="2" t="s">
        <v>916</v>
      </c>
      <c r="I75" s="137">
        <v>13.9</v>
      </c>
      <c r="J75" s="11"/>
      <c r="K75" s="32"/>
      <c r="L75" s="32" t="str">
        <f t="shared" si="17"/>
        <v/>
      </c>
      <c r="M75" s="32" t="str">
        <f t="shared" si="18"/>
        <v/>
      </c>
      <c r="N75" s="32" t="str">
        <f t="shared" si="19"/>
        <v/>
      </c>
      <c r="O75" s="32"/>
      <c r="P75" s="26" t="str">
        <f t="shared" si="20"/>
        <v>ACG6</v>
      </c>
      <c r="Q75" s="33" t="str">
        <f t="shared" si="21"/>
        <v>Ｇウォーク　Ｎ６　　　　　　※要在庫確認</v>
      </c>
      <c r="R75" s="33">
        <f t="shared" si="25"/>
        <v>0</v>
      </c>
      <c r="S75" s="33">
        <f t="shared" si="26"/>
        <v>13.9</v>
      </c>
      <c r="T75" s="33">
        <f t="shared" si="27"/>
        <v>0</v>
      </c>
      <c r="U75" s="33">
        <f t="shared" si="22"/>
        <v>0</v>
      </c>
      <c r="V75" s="33">
        <f t="shared" si="28"/>
        <v>0</v>
      </c>
      <c r="Z75" s="28">
        <f t="shared" si="29"/>
        <v>45821</v>
      </c>
      <c r="AA75" s="124" t="str">
        <f t="shared" si="30"/>
        <v/>
      </c>
      <c r="AB75" s="38">
        <f t="shared" si="31"/>
        <v>45821</v>
      </c>
      <c r="AC75" s="29" t="str">
        <f t="shared" si="23"/>
        <v>金</v>
      </c>
      <c r="AD75" s="103"/>
    </row>
    <row r="76" spans="1:30" ht="20.100000000000001" customHeight="1" thickBot="1">
      <c r="A76" s="23" t="str">
        <f>IF(B76="","",(COUNTIF($B$2:B76,B76)))</f>
        <v/>
      </c>
      <c r="B76" s="23" t="str">
        <f t="shared" si="24"/>
        <v/>
      </c>
      <c r="C76" s="17" t="s">
        <v>930</v>
      </c>
      <c r="D76" s="18" t="s">
        <v>1028</v>
      </c>
      <c r="E76" s="132">
        <f>入力!I79</f>
        <v>0</v>
      </c>
      <c r="F76" s="4" t="s">
        <v>807</v>
      </c>
      <c r="G76" s="9" t="s">
        <v>927</v>
      </c>
      <c r="H76" s="2" t="s">
        <v>917</v>
      </c>
      <c r="I76" s="137">
        <v>7.7</v>
      </c>
      <c r="J76" s="11"/>
      <c r="K76" s="32"/>
      <c r="L76" s="32" t="str">
        <f t="shared" si="17"/>
        <v/>
      </c>
      <c r="M76" s="32" t="str">
        <f t="shared" si="18"/>
        <v/>
      </c>
      <c r="N76" s="32" t="str">
        <f t="shared" si="19"/>
        <v/>
      </c>
      <c r="O76" s="32"/>
      <c r="P76" s="26" t="str">
        <f t="shared" si="20"/>
        <v>ACG624</v>
      </c>
      <c r="Q76" s="33" t="str">
        <f t="shared" si="21"/>
        <v>Ｇウォーク　６２４　　　　　※要在庫確認</v>
      </c>
      <c r="R76" s="33">
        <f t="shared" si="25"/>
        <v>0</v>
      </c>
      <c r="S76" s="33">
        <f t="shared" si="26"/>
        <v>7.7</v>
      </c>
      <c r="T76" s="33">
        <f t="shared" si="27"/>
        <v>0</v>
      </c>
      <c r="U76" s="33">
        <f t="shared" si="22"/>
        <v>0</v>
      </c>
      <c r="V76" s="33">
        <f t="shared" si="28"/>
        <v>0</v>
      </c>
      <c r="Z76" s="28">
        <f t="shared" si="29"/>
        <v>45822</v>
      </c>
      <c r="AA76" s="124" t="str">
        <f t="shared" si="30"/>
        <v>*</v>
      </c>
      <c r="AB76" s="38">
        <f t="shared" si="31"/>
        <v>45822</v>
      </c>
      <c r="AC76" s="29" t="str">
        <f t="shared" si="23"/>
        <v>土</v>
      </c>
      <c r="AD76" s="103" t="s">
        <v>547</v>
      </c>
    </row>
    <row r="77" spans="1:30" ht="20.100000000000001" customHeight="1" thickBot="1">
      <c r="A77" s="23" t="str">
        <f>IF(B77="","",(COUNTIF($B$2:B77,B77)))</f>
        <v/>
      </c>
      <c r="B77" s="23" t="str">
        <f t="shared" si="24"/>
        <v/>
      </c>
      <c r="C77" s="17" t="s">
        <v>931</v>
      </c>
      <c r="D77" s="18" t="s">
        <v>1029</v>
      </c>
      <c r="E77" s="132">
        <f>入力!I80</f>
        <v>0</v>
      </c>
      <c r="F77" s="4" t="s">
        <v>807</v>
      </c>
      <c r="G77" s="9" t="s">
        <v>927</v>
      </c>
      <c r="H77" s="2" t="s">
        <v>918</v>
      </c>
      <c r="I77" s="137">
        <v>11.7</v>
      </c>
      <c r="J77" s="11"/>
      <c r="K77" s="32"/>
      <c r="L77" s="32" t="str">
        <f t="shared" si="17"/>
        <v/>
      </c>
      <c r="M77" s="32" t="str">
        <f t="shared" si="18"/>
        <v/>
      </c>
      <c r="N77" s="32" t="str">
        <f t="shared" si="19"/>
        <v/>
      </c>
      <c r="O77" s="32"/>
      <c r="P77" s="26" t="str">
        <f t="shared" si="20"/>
        <v>ACG5</v>
      </c>
      <c r="Q77" s="33" t="str">
        <f t="shared" si="21"/>
        <v>Ｇウォーク　Ｎ５【黄】　　　※要在庫確認</v>
      </c>
      <c r="R77" s="33">
        <f t="shared" si="25"/>
        <v>0</v>
      </c>
      <c r="S77" s="33">
        <f t="shared" si="26"/>
        <v>11.7</v>
      </c>
      <c r="T77" s="33">
        <f t="shared" si="27"/>
        <v>0</v>
      </c>
      <c r="U77" s="33">
        <f t="shared" si="22"/>
        <v>0</v>
      </c>
      <c r="V77" s="33">
        <f t="shared" si="28"/>
        <v>0</v>
      </c>
      <c r="Z77" s="28">
        <f t="shared" si="29"/>
        <v>45823</v>
      </c>
      <c r="AA77" s="124" t="str">
        <f t="shared" si="30"/>
        <v>*</v>
      </c>
      <c r="AB77" s="38">
        <f t="shared" si="31"/>
        <v>45823</v>
      </c>
      <c r="AC77" s="29" t="str">
        <f t="shared" si="23"/>
        <v>日</v>
      </c>
      <c r="AD77" s="103" t="s">
        <v>547</v>
      </c>
    </row>
    <row r="78" spans="1:30" ht="20.100000000000001" customHeight="1" thickBot="1">
      <c r="A78" s="23" t="str">
        <f>IF(B78="","",(COUNTIF($B$2:B78,B78)))</f>
        <v/>
      </c>
      <c r="B78" s="23" t="str">
        <f t="shared" si="24"/>
        <v/>
      </c>
      <c r="C78" s="17" t="s">
        <v>932</v>
      </c>
      <c r="D78" s="18" t="s">
        <v>1030</v>
      </c>
      <c r="E78" s="132">
        <f>入力!I81</f>
        <v>0</v>
      </c>
      <c r="F78" s="4" t="s">
        <v>807</v>
      </c>
      <c r="G78" s="9" t="s">
        <v>927</v>
      </c>
      <c r="H78" s="2" t="s">
        <v>919</v>
      </c>
      <c r="I78" s="137">
        <v>6.6</v>
      </c>
      <c r="J78" s="11"/>
      <c r="K78" s="32"/>
      <c r="L78" s="32" t="str">
        <f t="shared" si="17"/>
        <v/>
      </c>
      <c r="M78" s="32" t="str">
        <f t="shared" si="18"/>
        <v/>
      </c>
      <c r="N78" s="32" t="str">
        <f t="shared" si="19"/>
        <v/>
      </c>
      <c r="O78" s="32"/>
      <c r="P78" s="26" t="str">
        <f t="shared" si="20"/>
        <v>ACG524</v>
      </c>
      <c r="Q78" s="33" t="str">
        <f t="shared" si="21"/>
        <v>Ｇウォーク　５２４【黄】　　※要在庫確認</v>
      </c>
      <c r="R78" s="33">
        <f t="shared" si="25"/>
        <v>0</v>
      </c>
      <c r="S78" s="33">
        <f t="shared" si="26"/>
        <v>6.6</v>
      </c>
      <c r="T78" s="33">
        <f t="shared" si="27"/>
        <v>0</v>
      </c>
      <c r="U78" s="33">
        <f t="shared" si="22"/>
        <v>0</v>
      </c>
      <c r="V78" s="33">
        <f t="shared" si="28"/>
        <v>0</v>
      </c>
      <c r="Z78" s="28">
        <f t="shared" si="29"/>
        <v>45824</v>
      </c>
      <c r="AA78" s="124" t="str">
        <f t="shared" si="30"/>
        <v/>
      </c>
      <c r="AB78" s="38">
        <f t="shared" si="31"/>
        <v>45824</v>
      </c>
      <c r="AC78" s="29" t="str">
        <f t="shared" si="23"/>
        <v>月</v>
      </c>
      <c r="AD78" s="103"/>
    </row>
    <row r="79" spans="1:30" ht="20.100000000000001" customHeight="1" thickBot="1">
      <c r="A79" s="23" t="str">
        <f>IF(B79="","",(COUNTIF($B$2:B79,B79)))</f>
        <v/>
      </c>
      <c r="B79" s="23" t="str">
        <f t="shared" si="24"/>
        <v/>
      </c>
      <c r="C79" s="17" t="s">
        <v>933</v>
      </c>
      <c r="D79" s="18" t="s">
        <v>1031</v>
      </c>
      <c r="E79" s="132">
        <f>入力!I82</f>
        <v>0</v>
      </c>
      <c r="F79" s="4" t="s">
        <v>807</v>
      </c>
      <c r="G79" s="9" t="s">
        <v>927</v>
      </c>
      <c r="H79" s="2" t="s">
        <v>920</v>
      </c>
      <c r="I79" s="137">
        <v>9.9</v>
      </c>
      <c r="J79" s="11"/>
      <c r="K79" s="32"/>
      <c r="L79" s="32" t="str">
        <f t="shared" si="17"/>
        <v/>
      </c>
      <c r="M79" s="32" t="str">
        <f t="shared" si="18"/>
        <v/>
      </c>
      <c r="N79" s="32" t="str">
        <f t="shared" si="19"/>
        <v/>
      </c>
      <c r="O79" s="32"/>
      <c r="P79" s="26" t="str">
        <f t="shared" si="20"/>
        <v>ACG4</v>
      </c>
      <c r="Q79" s="33" t="str">
        <f t="shared" si="21"/>
        <v>Gウォーク　Ｎ４【青】　　　※要在庫確認</v>
      </c>
      <c r="R79" s="33">
        <f t="shared" si="25"/>
        <v>0</v>
      </c>
      <c r="S79" s="33">
        <f t="shared" si="26"/>
        <v>9.9</v>
      </c>
      <c r="T79" s="33">
        <f t="shared" si="27"/>
        <v>0</v>
      </c>
      <c r="U79" s="33">
        <f t="shared" si="22"/>
        <v>0</v>
      </c>
      <c r="V79" s="33">
        <f t="shared" si="28"/>
        <v>0</v>
      </c>
      <c r="Z79" s="28">
        <f t="shared" si="29"/>
        <v>45825</v>
      </c>
      <c r="AA79" s="124" t="str">
        <f t="shared" si="30"/>
        <v/>
      </c>
      <c r="AB79" s="38">
        <f t="shared" si="31"/>
        <v>45825</v>
      </c>
      <c r="AC79" s="29" t="str">
        <f t="shared" si="23"/>
        <v>火</v>
      </c>
      <c r="AD79" s="103"/>
    </row>
    <row r="80" spans="1:30" ht="20.100000000000001" customHeight="1" thickBot="1">
      <c r="A80" s="23" t="str">
        <f>IF(B80="","",(COUNTIF($B$2:B80,B80)))</f>
        <v/>
      </c>
      <c r="B80" s="23" t="str">
        <f t="shared" si="24"/>
        <v/>
      </c>
      <c r="C80" s="17" t="s">
        <v>934</v>
      </c>
      <c r="D80" s="18" t="s">
        <v>1032</v>
      </c>
      <c r="E80" s="132">
        <f>入力!I83</f>
        <v>0</v>
      </c>
      <c r="F80" s="4" t="s">
        <v>807</v>
      </c>
      <c r="G80" s="9" t="s">
        <v>927</v>
      </c>
      <c r="H80" s="2" t="s">
        <v>921</v>
      </c>
      <c r="I80" s="137">
        <v>5.7</v>
      </c>
      <c r="J80" s="11"/>
      <c r="K80" s="32"/>
      <c r="L80" s="32" t="str">
        <f t="shared" si="17"/>
        <v/>
      </c>
      <c r="M80" s="32" t="str">
        <f t="shared" si="18"/>
        <v/>
      </c>
      <c r="N80" s="32" t="str">
        <f t="shared" si="19"/>
        <v/>
      </c>
      <c r="O80" s="32"/>
      <c r="P80" s="26" t="str">
        <f t="shared" si="20"/>
        <v>ACG424</v>
      </c>
      <c r="Q80" s="33" t="str">
        <f t="shared" si="21"/>
        <v>Ｇウォーク　４２４【青】　　※要在庫確認</v>
      </c>
      <c r="R80" s="33">
        <f t="shared" si="25"/>
        <v>0</v>
      </c>
      <c r="S80" s="33">
        <f t="shared" si="26"/>
        <v>5.7</v>
      </c>
      <c r="T80" s="33">
        <f t="shared" si="27"/>
        <v>0</v>
      </c>
      <c r="U80" s="33">
        <f t="shared" si="22"/>
        <v>0</v>
      </c>
      <c r="V80" s="33">
        <f t="shared" si="28"/>
        <v>0</v>
      </c>
      <c r="Z80" s="28">
        <f t="shared" si="29"/>
        <v>45826</v>
      </c>
      <c r="AA80" s="124" t="str">
        <f t="shared" si="30"/>
        <v/>
      </c>
      <c r="AB80" s="38">
        <f t="shared" si="31"/>
        <v>45826</v>
      </c>
      <c r="AC80" s="29" t="str">
        <f t="shared" si="23"/>
        <v>水</v>
      </c>
      <c r="AD80" s="103"/>
    </row>
    <row r="81" spans="1:30" ht="20.100000000000001" customHeight="1" thickBot="1">
      <c r="A81" s="23" t="str">
        <f>IF(B81="","",(COUNTIF($B$2:B81,B81)))</f>
        <v/>
      </c>
      <c r="B81" s="23" t="str">
        <f t="shared" si="24"/>
        <v/>
      </c>
      <c r="C81" s="17" t="s">
        <v>935</v>
      </c>
      <c r="D81" s="18" t="s">
        <v>1033</v>
      </c>
      <c r="E81" s="132">
        <f>入力!I84</f>
        <v>0</v>
      </c>
      <c r="F81" s="4" t="s">
        <v>807</v>
      </c>
      <c r="G81" s="9" t="s">
        <v>927</v>
      </c>
      <c r="H81" s="2" t="s">
        <v>922</v>
      </c>
      <c r="I81" s="137">
        <v>7.7</v>
      </c>
      <c r="J81" s="11"/>
      <c r="K81" s="32"/>
      <c r="L81" s="32" t="str">
        <f t="shared" si="17"/>
        <v/>
      </c>
      <c r="M81" s="32" t="str">
        <f t="shared" si="18"/>
        <v/>
      </c>
      <c r="N81" s="32" t="str">
        <f t="shared" si="19"/>
        <v/>
      </c>
      <c r="O81" s="32"/>
      <c r="P81" s="26" t="str">
        <f t="shared" si="20"/>
        <v>ACG3</v>
      </c>
      <c r="Q81" s="33" t="str">
        <f t="shared" si="21"/>
        <v>Ｇウォーク　Ｎ３【黄】　　　※要在庫確認</v>
      </c>
      <c r="R81" s="33">
        <f t="shared" si="25"/>
        <v>0</v>
      </c>
      <c r="S81" s="33">
        <f t="shared" si="26"/>
        <v>7.7</v>
      </c>
      <c r="T81" s="33">
        <f t="shared" si="27"/>
        <v>0</v>
      </c>
      <c r="U81" s="33">
        <f t="shared" si="22"/>
        <v>0</v>
      </c>
      <c r="V81" s="33">
        <f t="shared" si="28"/>
        <v>0</v>
      </c>
      <c r="Z81" s="28">
        <f t="shared" si="29"/>
        <v>45827</v>
      </c>
      <c r="AA81" s="124" t="str">
        <f t="shared" si="30"/>
        <v/>
      </c>
      <c r="AB81" s="38">
        <f t="shared" si="31"/>
        <v>45827</v>
      </c>
      <c r="AC81" s="29" t="str">
        <f t="shared" si="23"/>
        <v>木</v>
      </c>
      <c r="AD81" s="103"/>
    </row>
    <row r="82" spans="1:30" ht="20.100000000000001" customHeight="1" thickBot="1">
      <c r="A82" s="23" t="str">
        <f>IF(B82="","",(COUNTIF($B$2:B82,B82)))</f>
        <v/>
      </c>
      <c r="B82" s="23" t="str">
        <f t="shared" si="24"/>
        <v/>
      </c>
      <c r="C82" s="17" t="s">
        <v>936</v>
      </c>
      <c r="D82" s="18" t="s">
        <v>1034</v>
      </c>
      <c r="E82" s="132">
        <f>入力!I85</f>
        <v>0</v>
      </c>
      <c r="F82" s="4" t="s">
        <v>807</v>
      </c>
      <c r="G82" s="9" t="s">
        <v>927</v>
      </c>
      <c r="H82" s="2" t="s">
        <v>923</v>
      </c>
      <c r="I82" s="137">
        <v>4.7</v>
      </c>
      <c r="J82" s="11"/>
      <c r="K82" s="32"/>
      <c r="L82" s="32" t="str">
        <f t="shared" si="17"/>
        <v/>
      </c>
      <c r="M82" s="32" t="str">
        <f t="shared" si="18"/>
        <v/>
      </c>
      <c r="N82" s="32" t="str">
        <f t="shared" si="19"/>
        <v/>
      </c>
      <c r="O82" s="32"/>
      <c r="P82" s="26" t="str">
        <f t="shared" si="20"/>
        <v>ACG324</v>
      </c>
      <c r="Q82" s="33" t="str">
        <f t="shared" si="21"/>
        <v>Gウォーク　３２４【黄】　　※要在庫確認</v>
      </c>
      <c r="R82" s="33">
        <f t="shared" si="25"/>
        <v>0</v>
      </c>
      <c r="S82" s="33">
        <f t="shared" si="26"/>
        <v>4.7</v>
      </c>
      <c r="T82" s="33">
        <f t="shared" si="27"/>
        <v>0</v>
      </c>
      <c r="U82" s="33">
        <f t="shared" si="22"/>
        <v>0</v>
      </c>
      <c r="V82" s="33">
        <f t="shared" si="28"/>
        <v>0</v>
      </c>
      <c r="Z82" s="28">
        <f t="shared" si="29"/>
        <v>45828</v>
      </c>
      <c r="AA82" s="124" t="str">
        <f t="shared" si="30"/>
        <v/>
      </c>
      <c r="AB82" s="38">
        <f t="shared" si="31"/>
        <v>45828</v>
      </c>
      <c r="AC82" s="29" t="str">
        <f t="shared" si="23"/>
        <v>金</v>
      </c>
      <c r="AD82" s="103"/>
    </row>
    <row r="83" spans="1:30" ht="20.100000000000001" customHeight="1" thickBot="1">
      <c r="A83" s="23" t="str">
        <f>IF(B83="","",(COUNTIF($B$2:B83,B83)))</f>
        <v/>
      </c>
      <c r="B83" s="23" t="str">
        <f t="shared" si="24"/>
        <v/>
      </c>
      <c r="C83" s="17" t="s">
        <v>937</v>
      </c>
      <c r="D83" s="18" t="s">
        <v>1035</v>
      </c>
      <c r="E83" s="132">
        <f>入力!I86</f>
        <v>0</v>
      </c>
      <c r="F83" s="4" t="s">
        <v>807</v>
      </c>
      <c r="G83" s="9" t="s">
        <v>927</v>
      </c>
      <c r="H83" s="2" t="s">
        <v>924</v>
      </c>
      <c r="I83" s="137">
        <v>5.9</v>
      </c>
      <c r="J83" s="11"/>
      <c r="K83" s="32"/>
      <c r="L83" s="32" t="str">
        <f t="shared" si="17"/>
        <v/>
      </c>
      <c r="M83" s="32" t="str">
        <f t="shared" si="18"/>
        <v/>
      </c>
      <c r="N83" s="32" t="str">
        <f t="shared" si="19"/>
        <v/>
      </c>
      <c r="O83" s="32"/>
      <c r="P83" s="26" t="str">
        <f t="shared" si="20"/>
        <v>ACG2</v>
      </c>
      <c r="Q83" s="33" t="str">
        <f t="shared" si="21"/>
        <v>Ｇウォーク　Ｎ２【青】　　　※要在庫確認</v>
      </c>
      <c r="R83" s="33">
        <f t="shared" si="25"/>
        <v>0</v>
      </c>
      <c r="S83" s="33">
        <f t="shared" si="26"/>
        <v>5.9</v>
      </c>
      <c r="T83" s="33">
        <f t="shared" si="27"/>
        <v>0</v>
      </c>
      <c r="U83" s="33">
        <f t="shared" si="22"/>
        <v>0</v>
      </c>
      <c r="V83" s="33">
        <f t="shared" si="28"/>
        <v>0</v>
      </c>
      <c r="Z83" s="28">
        <f t="shared" si="29"/>
        <v>45829</v>
      </c>
      <c r="AA83" s="124" t="str">
        <f t="shared" si="30"/>
        <v>*</v>
      </c>
      <c r="AB83" s="38">
        <f t="shared" si="31"/>
        <v>45829</v>
      </c>
      <c r="AC83" s="29" t="str">
        <f t="shared" si="23"/>
        <v>土</v>
      </c>
      <c r="AD83" s="103" t="s">
        <v>547</v>
      </c>
    </row>
    <row r="84" spans="1:30" ht="20.100000000000001" customHeight="1" thickBot="1">
      <c r="A84" s="23" t="str">
        <f>IF(B84="","",(COUNTIF($B$2:B84,B84)))</f>
        <v/>
      </c>
      <c r="B84" s="23" t="str">
        <f t="shared" si="24"/>
        <v/>
      </c>
      <c r="C84" s="17" t="s">
        <v>938</v>
      </c>
      <c r="D84" s="18" t="s">
        <v>1036</v>
      </c>
      <c r="E84" s="132">
        <f>入力!I87</f>
        <v>0</v>
      </c>
      <c r="F84" s="4" t="s">
        <v>807</v>
      </c>
      <c r="G84" s="9" t="s">
        <v>927</v>
      </c>
      <c r="H84" s="2" t="s">
        <v>925</v>
      </c>
      <c r="I84" s="137">
        <v>3.8</v>
      </c>
      <c r="J84" s="11"/>
      <c r="K84" s="32"/>
      <c r="L84" s="32" t="str">
        <f t="shared" si="17"/>
        <v/>
      </c>
      <c r="M84" s="32" t="str">
        <f t="shared" si="18"/>
        <v/>
      </c>
      <c r="N84" s="32" t="str">
        <f t="shared" si="19"/>
        <v/>
      </c>
      <c r="O84" s="32"/>
      <c r="P84" s="26" t="str">
        <f t="shared" si="20"/>
        <v>ACG224</v>
      </c>
      <c r="Q84" s="33" t="str">
        <f t="shared" si="21"/>
        <v>Ｇウォーク　２２４【青】　　※要在庫確認</v>
      </c>
      <c r="R84" s="33">
        <f t="shared" si="25"/>
        <v>0</v>
      </c>
      <c r="S84" s="33">
        <f t="shared" si="26"/>
        <v>3.8</v>
      </c>
      <c r="T84" s="33">
        <f t="shared" si="27"/>
        <v>0</v>
      </c>
      <c r="U84" s="33">
        <f t="shared" si="22"/>
        <v>0</v>
      </c>
      <c r="V84" s="33"/>
      <c r="Z84" s="28">
        <f t="shared" si="29"/>
        <v>45830</v>
      </c>
      <c r="AA84" s="124" t="str">
        <f t="shared" si="30"/>
        <v>*</v>
      </c>
      <c r="AB84" s="38">
        <f t="shared" si="31"/>
        <v>45830</v>
      </c>
      <c r="AC84" s="29" t="str">
        <f t="shared" si="23"/>
        <v>日</v>
      </c>
      <c r="AD84" s="103" t="s">
        <v>547</v>
      </c>
    </row>
    <row r="85" spans="1:30" ht="20.100000000000001" customHeight="1" thickBot="1">
      <c r="A85" s="23" t="str">
        <f>IF(B85="","",(COUNTIF($B$2:B85,B85)))</f>
        <v/>
      </c>
      <c r="B85" s="23" t="str">
        <f t="shared" si="24"/>
        <v/>
      </c>
      <c r="C85" s="17" t="s">
        <v>166</v>
      </c>
      <c r="D85" s="18" t="s">
        <v>879</v>
      </c>
      <c r="E85" s="132">
        <f>入力!I88</f>
        <v>0</v>
      </c>
      <c r="F85" s="4" t="s">
        <v>807</v>
      </c>
      <c r="G85" s="9" t="s">
        <v>780</v>
      </c>
      <c r="H85" s="2" t="s">
        <v>165</v>
      </c>
      <c r="I85" s="137">
        <v>8.3000000000000007</v>
      </c>
      <c r="J85" s="11"/>
      <c r="K85" s="32"/>
      <c r="L85" s="32" t="str">
        <f t="shared" si="17"/>
        <v/>
      </c>
      <c r="M85" s="32" t="str">
        <f t="shared" si="18"/>
        <v/>
      </c>
      <c r="N85" s="32" t="str">
        <f t="shared" si="19"/>
        <v/>
      </c>
      <c r="O85" s="32"/>
      <c r="P85" s="26" t="str">
        <f t="shared" si="20"/>
        <v>SKSP</v>
      </c>
      <c r="Q85" s="33" t="str">
        <f t="shared" si="21"/>
        <v>ＳＰすき間ステップ</v>
      </c>
      <c r="R85" s="33">
        <f t="shared" si="25"/>
        <v>0</v>
      </c>
      <c r="S85" s="33">
        <f t="shared" si="26"/>
        <v>8.3000000000000007</v>
      </c>
      <c r="T85" s="33">
        <f t="shared" si="27"/>
        <v>0</v>
      </c>
      <c r="U85" s="33">
        <f t="shared" si="22"/>
        <v>0</v>
      </c>
      <c r="V85" s="33"/>
      <c r="Z85" s="28">
        <f t="shared" si="29"/>
        <v>45831</v>
      </c>
      <c r="AA85" s="124" t="str">
        <f t="shared" si="30"/>
        <v/>
      </c>
      <c r="AB85" s="38">
        <f t="shared" si="31"/>
        <v>45831</v>
      </c>
      <c r="AC85" s="29" t="str">
        <f t="shared" si="23"/>
        <v>月</v>
      </c>
      <c r="AD85" s="103"/>
    </row>
    <row r="86" spans="1:30" ht="20.100000000000001" customHeight="1" thickBot="1">
      <c r="A86" s="23" t="str">
        <f>IF(B86="","",(COUNTIF($B$2:B86,B86)))</f>
        <v/>
      </c>
      <c r="B86" s="23" t="str">
        <f t="shared" si="24"/>
        <v/>
      </c>
      <c r="C86" s="17" t="s">
        <v>168</v>
      </c>
      <c r="D86" s="18" t="s">
        <v>880</v>
      </c>
      <c r="E86" s="132">
        <f>入力!I89</f>
        <v>0</v>
      </c>
      <c r="F86" s="4" t="s">
        <v>807</v>
      </c>
      <c r="G86" s="9" t="s">
        <v>780</v>
      </c>
      <c r="H86" s="2" t="s">
        <v>167</v>
      </c>
      <c r="I86" s="137">
        <v>4.5999999999999996</v>
      </c>
      <c r="J86" s="11"/>
      <c r="K86" s="32"/>
      <c r="L86" s="32" t="str">
        <f t="shared" si="17"/>
        <v/>
      </c>
      <c r="M86" s="32" t="str">
        <f t="shared" si="18"/>
        <v/>
      </c>
      <c r="N86" s="32" t="str">
        <f t="shared" si="19"/>
        <v/>
      </c>
      <c r="O86" s="32"/>
      <c r="P86" s="26" t="str">
        <f t="shared" si="20"/>
        <v>SKSP24</v>
      </c>
      <c r="Q86" s="33" t="str">
        <f t="shared" si="21"/>
        <v>ＳＰすき間ステップハーフ</v>
      </c>
      <c r="R86" s="33">
        <f t="shared" si="25"/>
        <v>0</v>
      </c>
      <c r="S86" s="33">
        <f t="shared" si="26"/>
        <v>4.5999999999999996</v>
      </c>
      <c r="T86" s="33">
        <f t="shared" si="27"/>
        <v>0</v>
      </c>
      <c r="U86" s="33">
        <f t="shared" si="22"/>
        <v>0</v>
      </c>
      <c r="V86" s="33"/>
      <c r="Z86" s="28">
        <f t="shared" si="29"/>
        <v>45832</v>
      </c>
      <c r="AA86" s="124" t="str">
        <f t="shared" si="30"/>
        <v/>
      </c>
      <c r="AB86" s="38">
        <f t="shared" si="31"/>
        <v>45832</v>
      </c>
      <c r="AC86" s="29" t="str">
        <f t="shared" si="23"/>
        <v>火</v>
      </c>
      <c r="AD86" s="103"/>
    </row>
    <row r="87" spans="1:30" ht="20.100000000000001" customHeight="1" thickBot="1">
      <c r="A87" s="23" t="str">
        <f>IF(B87="","",(COUNTIF($B$2:B87,B87)))</f>
        <v/>
      </c>
      <c r="B87" s="23" t="str">
        <f t="shared" si="24"/>
        <v/>
      </c>
      <c r="C87" s="17" t="s">
        <v>170</v>
      </c>
      <c r="D87" s="18" t="s">
        <v>881</v>
      </c>
      <c r="E87" s="132">
        <f>入力!I90</f>
        <v>0</v>
      </c>
      <c r="F87" s="4" t="s">
        <v>807</v>
      </c>
      <c r="G87" s="9" t="s">
        <v>780</v>
      </c>
      <c r="H87" s="2" t="s">
        <v>169</v>
      </c>
      <c r="I87" s="137">
        <v>2.6</v>
      </c>
      <c r="J87" s="11"/>
      <c r="K87" s="32"/>
      <c r="L87" s="32" t="str">
        <f t="shared" si="17"/>
        <v/>
      </c>
      <c r="M87" s="32" t="str">
        <f t="shared" si="18"/>
        <v/>
      </c>
      <c r="N87" s="32" t="str">
        <f t="shared" si="19"/>
        <v/>
      </c>
      <c r="O87" s="32"/>
      <c r="P87" s="26" t="str">
        <f t="shared" si="20"/>
        <v>SKCS</v>
      </c>
      <c r="Q87" s="33" t="str">
        <f t="shared" si="21"/>
        <v>コーナーステップ</v>
      </c>
      <c r="R87" s="33">
        <f t="shared" si="25"/>
        <v>0</v>
      </c>
      <c r="S87" s="33">
        <f t="shared" si="26"/>
        <v>2.6</v>
      </c>
      <c r="T87" s="33">
        <f t="shared" si="27"/>
        <v>0</v>
      </c>
      <c r="U87" s="33">
        <f t="shared" si="22"/>
        <v>0</v>
      </c>
      <c r="V87" s="33">
        <f t="shared" si="28"/>
        <v>0</v>
      </c>
      <c r="Z87" s="28">
        <f t="shared" si="29"/>
        <v>45833</v>
      </c>
      <c r="AA87" s="124" t="str">
        <f t="shared" si="30"/>
        <v/>
      </c>
      <c r="AB87" s="38">
        <f t="shared" si="31"/>
        <v>45833</v>
      </c>
      <c r="AC87" s="29" t="str">
        <f t="shared" si="23"/>
        <v>水</v>
      </c>
      <c r="AD87" s="103"/>
    </row>
    <row r="88" spans="1:30" ht="20.100000000000001" customHeight="1" thickBot="1">
      <c r="A88" s="23" t="str">
        <f>IF(B88="","",(COUNTIF($B$2:B88,B88)))</f>
        <v/>
      </c>
      <c r="B88" s="23" t="str">
        <f t="shared" si="24"/>
        <v/>
      </c>
      <c r="C88" s="17" t="s">
        <v>172</v>
      </c>
      <c r="D88" s="18" t="s">
        <v>882</v>
      </c>
      <c r="E88" s="132">
        <f>入力!I91</f>
        <v>0</v>
      </c>
      <c r="F88" s="4" t="s">
        <v>807</v>
      </c>
      <c r="G88" s="9" t="s">
        <v>780</v>
      </c>
      <c r="H88" s="2" t="s">
        <v>171</v>
      </c>
      <c r="I88" s="137">
        <v>1.5</v>
      </c>
      <c r="J88" s="11"/>
      <c r="K88" s="32"/>
      <c r="L88" s="32" t="str">
        <f t="shared" si="17"/>
        <v/>
      </c>
      <c r="M88" s="32" t="str">
        <f t="shared" si="18"/>
        <v/>
      </c>
      <c r="N88" s="32" t="str">
        <f t="shared" si="19"/>
        <v/>
      </c>
      <c r="O88" s="32"/>
      <c r="P88" s="26" t="str">
        <f t="shared" si="20"/>
        <v>SKCS24</v>
      </c>
      <c r="Q88" s="33" t="str">
        <f t="shared" si="21"/>
        <v>コーナーステップ２４</v>
      </c>
      <c r="R88" s="33">
        <f t="shared" si="25"/>
        <v>0</v>
      </c>
      <c r="S88" s="33">
        <f t="shared" si="26"/>
        <v>1.5</v>
      </c>
      <c r="T88" s="33">
        <f t="shared" si="27"/>
        <v>0</v>
      </c>
      <c r="U88" s="33">
        <f t="shared" si="22"/>
        <v>0</v>
      </c>
      <c r="V88" s="33">
        <f t="shared" si="28"/>
        <v>0</v>
      </c>
      <c r="Z88" s="28">
        <f t="shared" si="29"/>
        <v>45834</v>
      </c>
      <c r="AA88" s="124" t="str">
        <f t="shared" si="30"/>
        <v/>
      </c>
      <c r="AB88" s="38">
        <f t="shared" si="31"/>
        <v>45834</v>
      </c>
      <c r="AC88" s="29" t="str">
        <f t="shared" si="23"/>
        <v>木</v>
      </c>
      <c r="AD88" s="103"/>
    </row>
    <row r="89" spans="1:30" ht="20.100000000000001" customHeight="1" thickBot="1">
      <c r="A89" s="23" t="str">
        <f>IF(B89="","",(COUNTIF($B$2:B89,B89)))</f>
        <v/>
      </c>
      <c r="B89" s="23" t="str">
        <f t="shared" si="24"/>
        <v/>
      </c>
      <c r="C89" s="17" t="s">
        <v>174</v>
      </c>
      <c r="D89" s="18" t="s">
        <v>843</v>
      </c>
      <c r="E89" s="132">
        <f>入力!I92</f>
        <v>0</v>
      </c>
      <c r="F89" s="4" t="s">
        <v>807</v>
      </c>
      <c r="G89" s="9" t="s">
        <v>780</v>
      </c>
      <c r="H89" s="2" t="s">
        <v>173</v>
      </c>
      <c r="I89" s="137">
        <v>4.2</v>
      </c>
      <c r="J89" s="11"/>
      <c r="K89" s="32"/>
      <c r="L89" s="32" t="str">
        <f t="shared" si="17"/>
        <v/>
      </c>
      <c r="M89" s="32" t="str">
        <f t="shared" si="18"/>
        <v/>
      </c>
      <c r="N89" s="32" t="str">
        <f t="shared" si="19"/>
        <v/>
      </c>
      <c r="O89" s="32"/>
      <c r="P89" s="26" t="str">
        <f t="shared" si="20"/>
        <v>YTSK06</v>
      </c>
      <c r="Q89" s="33" t="str">
        <f t="shared" si="21"/>
        <v>ＹＴすき間板０６</v>
      </c>
      <c r="R89" s="33">
        <f t="shared" si="25"/>
        <v>0</v>
      </c>
      <c r="S89" s="33">
        <f t="shared" si="26"/>
        <v>4.2</v>
      </c>
      <c r="T89" s="33">
        <f t="shared" si="27"/>
        <v>0</v>
      </c>
      <c r="U89" s="33">
        <f t="shared" si="22"/>
        <v>0</v>
      </c>
      <c r="V89" s="33">
        <f t="shared" si="28"/>
        <v>0</v>
      </c>
      <c r="Z89" s="28">
        <f t="shared" si="29"/>
        <v>45835</v>
      </c>
      <c r="AA89" s="124" t="str">
        <f t="shared" si="30"/>
        <v/>
      </c>
      <c r="AB89" s="38">
        <f t="shared" si="31"/>
        <v>45835</v>
      </c>
      <c r="AC89" s="29" t="str">
        <f t="shared" si="23"/>
        <v>金</v>
      </c>
      <c r="AD89" s="103"/>
    </row>
    <row r="90" spans="1:30" ht="20.100000000000001" customHeight="1" thickBot="1">
      <c r="A90" s="23" t="str">
        <f>IF(B90="","",(COUNTIF($B$2:B90,B90)))</f>
        <v/>
      </c>
      <c r="B90" s="23" t="str">
        <f t="shared" si="24"/>
        <v/>
      </c>
      <c r="C90" s="17" t="s">
        <v>176</v>
      </c>
      <c r="D90" s="18" t="s">
        <v>844</v>
      </c>
      <c r="E90" s="132">
        <f>入力!I93</f>
        <v>0</v>
      </c>
      <c r="F90" s="4" t="s">
        <v>807</v>
      </c>
      <c r="G90" s="9" t="s">
        <v>780</v>
      </c>
      <c r="H90" s="2" t="s">
        <v>175</v>
      </c>
      <c r="I90" s="137">
        <v>6.3</v>
      </c>
      <c r="J90" s="11"/>
      <c r="K90" s="32"/>
      <c r="L90" s="32" t="str">
        <f t="shared" si="17"/>
        <v/>
      </c>
      <c r="M90" s="32" t="str">
        <f t="shared" si="18"/>
        <v/>
      </c>
      <c r="N90" s="32" t="str">
        <f t="shared" si="19"/>
        <v/>
      </c>
      <c r="O90" s="32"/>
      <c r="P90" s="26" t="str">
        <f t="shared" si="20"/>
        <v>YTSK09</v>
      </c>
      <c r="Q90" s="33" t="str">
        <f t="shared" si="21"/>
        <v>ＹＴすき間板０９</v>
      </c>
      <c r="R90" s="33">
        <f t="shared" si="25"/>
        <v>0</v>
      </c>
      <c r="S90" s="33">
        <f t="shared" si="26"/>
        <v>6.3</v>
      </c>
      <c r="T90" s="33">
        <f t="shared" si="27"/>
        <v>0</v>
      </c>
      <c r="U90" s="33">
        <f t="shared" si="22"/>
        <v>0</v>
      </c>
      <c r="V90" s="33">
        <f t="shared" si="28"/>
        <v>0</v>
      </c>
      <c r="Z90" s="28">
        <f t="shared" si="29"/>
        <v>45836</v>
      </c>
      <c r="AA90" s="124" t="str">
        <f t="shared" si="30"/>
        <v>*</v>
      </c>
      <c r="AB90" s="38">
        <f t="shared" si="31"/>
        <v>45836</v>
      </c>
      <c r="AC90" s="29" t="str">
        <f t="shared" si="23"/>
        <v>土</v>
      </c>
      <c r="AD90" s="103" t="s">
        <v>547</v>
      </c>
    </row>
    <row r="91" spans="1:30" ht="20.100000000000001" customHeight="1" thickBot="1">
      <c r="A91" s="23" t="str">
        <f>IF(B91="","",(COUNTIF($B$2:B91,B91)))</f>
        <v/>
      </c>
      <c r="B91" s="23" t="str">
        <f t="shared" si="24"/>
        <v/>
      </c>
      <c r="C91" s="17" t="s">
        <v>178</v>
      </c>
      <c r="D91" s="18" t="s">
        <v>179</v>
      </c>
      <c r="E91" s="132">
        <f>入力!I94</f>
        <v>0</v>
      </c>
      <c r="F91" s="4" t="s">
        <v>763</v>
      </c>
      <c r="G91" s="9" t="s">
        <v>520</v>
      </c>
      <c r="H91" s="2" t="s">
        <v>177</v>
      </c>
      <c r="I91" s="137">
        <v>15</v>
      </c>
      <c r="J91" s="11"/>
      <c r="K91" s="32"/>
      <c r="L91" s="32" t="str">
        <f t="shared" si="17"/>
        <v/>
      </c>
      <c r="M91" s="32" t="str">
        <f t="shared" si="18"/>
        <v/>
      </c>
      <c r="N91" s="32" t="str">
        <f t="shared" si="19"/>
        <v/>
      </c>
      <c r="O91" s="32"/>
      <c r="P91" s="26" t="str">
        <f t="shared" si="20"/>
        <v>YVK12</v>
      </c>
      <c r="Q91" s="33" t="str">
        <f t="shared" si="21"/>
        <v>法面２号本体１２型【黄】</v>
      </c>
      <c r="R91" s="33">
        <f t="shared" si="25"/>
        <v>0</v>
      </c>
      <c r="S91" s="33">
        <f t="shared" si="26"/>
        <v>15</v>
      </c>
      <c r="T91" s="33">
        <f t="shared" si="27"/>
        <v>0</v>
      </c>
      <c r="U91" s="33">
        <f t="shared" si="22"/>
        <v>0</v>
      </c>
      <c r="V91" s="33">
        <f t="shared" si="28"/>
        <v>0</v>
      </c>
      <c r="Z91" s="28">
        <f t="shared" si="29"/>
        <v>45837</v>
      </c>
      <c r="AA91" s="124" t="str">
        <f t="shared" si="30"/>
        <v>*</v>
      </c>
      <c r="AB91" s="38">
        <f t="shared" si="31"/>
        <v>45837</v>
      </c>
      <c r="AC91" s="29" t="str">
        <f t="shared" si="23"/>
        <v>日</v>
      </c>
      <c r="AD91" s="103" t="s">
        <v>547</v>
      </c>
    </row>
    <row r="92" spans="1:30" ht="20.100000000000001" customHeight="1" thickBot="1">
      <c r="A92" s="23" t="str">
        <f>IF(B92="","",(COUNTIF($B$2:B92,B92)))</f>
        <v/>
      </c>
      <c r="B92" s="23" t="str">
        <f t="shared" si="24"/>
        <v/>
      </c>
      <c r="C92" s="17" t="s">
        <v>181</v>
      </c>
      <c r="D92" s="52" t="s">
        <v>789</v>
      </c>
      <c r="E92" s="132">
        <f>入力!I95</f>
        <v>0</v>
      </c>
      <c r="F92" s="4" t="s">
        <v>763</v>
      </c>
      <c r="G92" s="9" t="s">
        <v>520</v>
      </c>
      <c r="H92" s="2" t="s">
        <v>180</v>
      </c>
      <c r="I92" s="137">
        <v>3.3</v>
      </c>
      <c r="J92" s="11"/>
      <c r="K92" s="32"/>
      <c r="L92" s="32" t="str">
        <f t="shared" si="17"/>
        <v/>
      </c>
      <c r="M92" s="32" t="str">
        <f t="shared" si="18"/>
        <v/>
      </c>
      <c r="N92" s="32" t="str">
        <f t="shared" si="19"/>
        <v/>
      </c>
      <c r="O92" s="32"/>
      <c r="P92" s="26" t="str">
        <f t="shared" si="20"/>
        <v>YVKT12</v>
      </c>
      <c r="Q92" s="33" t="str">
        <f t="shared" si="21"/>
        <v>法面２号手すり１２型【黄】</v>
      </c>
      <c r="R92" s="33">
        <f t="shared" si="25"/>
        <v>0</v>
      </c>
      <c r="S92" s="33">
        <f t="shared" si="26"/>
        <v>3.3</v>
      </c>
      <c r="T92" s="33">
        <f t="shared" si="27"/>
        <v>0</v>
      </c>
      <c r="U92" s="33">
        <f t="shared" si="22"/>
        <v>0</v>
      </c>
      <c r="V92" s="33">
        <f t="shared" si="28"/>
        <v>0</v>
      </c>
      <c r="Z92" s="28">
        <f t="shared" si="29"/>
        <v>45838</v>
      </c>
      <c r="AA92" s="124" t="str">
        <f t="shared" si="30"/>
        <v/>
      </c>
      <c r="AB92" s="38">
        <f t="shared" si="31"/>
        <v>45838</v>
      </c>
      <c r="AC92" s="29" t="str">
        <f t="shared" si="23"/>
        <v>月</v>
      </c>
      <c r="AD92" s="103"/>
    </row>
    <row r="93" spans="1:30" ht="20.100000000000001" customHeight="1" thickBot="1">
      <c r="A93" s="23" t="str">
        <f>IF(B93="","",(COUNTIF($B$2:B93,B93)))</f>
        <v/>
      </c>
      <c r="B93" s="23" t="str">
        <f t="shared" si="24"/>
        <v/>
      </c>
      <c r="C93" s="17" t="s">
        <v>183</v>
      </c>
      <c r="D93" s="18" t="s">
        <v>184</v>
      </c>
      <c r="E93" s="132">
        <f>入力!I96</f>
        <v>0</v>
      </c>
      <c r="F93" s="4" t="s">
        <v>763</v>
      </c>
      <c r="G93" s="9" t="s">
        <v>520</v>
      </c>
      <c r="H93" s="2" t="s">
        <v>182</v>
      </c>
      <c r="I93" s="137">
        <v>22.5</v>
      </c>
      <c r="J93" s="11"/>
      <c r="K93" s="32"/>
      <c r="L93" s="32" t="str">
        <f t="shared" si="17"/>
        <v/>
      </c>
      <c r="M93" s="32" t="str">
        <f t="shared" si="18"/>
        <v/>
      </c>
      <c r="N93" s="32" t="str">
        <f t="shared" si="19"/>
        <v/>
      </c>
      <c r="O93" s="32"/>
      <c r="P93" s="26" t="str">
        <f t="shared" si="20"/>
        <v>YVK20</v>
      </c>
      <c r="Q93" s="33" t="str">
        <f t="shared" si="21"/>
        <v>法面２号本体２０型【黄緑】</v>
      </c>
      <c r="R93" s="33">
        <f t="shared" si="25"/>
        <v>0</v>
      </c>
      <c r="S93" s="33">
        <f t="shared" si="26"/>
        <v>22.5</v>
      </c>
      <c r="T93" s="33">
        <f t="shared" si="27"/>
        <v>0</v>
      </c>
      <c r="U93" s="33">
        <f t="shared" si="22"/>
        <v>0</v>
      </c>
      <c r="V93" s="33">
        <f t="shared" si="28"/>
        <v>0</v>
      </c>
      <c r="Z93" s="28">
        <f t="shared" si="29"/>
        <v>45839</v>
      </c>
      <c r="AA93" s="124" t="str">
        <f t="shared" si="30"/>
        <v/>
      </c>
      <c r="AB93" s="38">
        <f t="shared" si="31"/>
        <v>45839</v>
      </c>
      <c r="AC93" s="29" t="str">
        <f t="shared" si="23"/>
        <v>火</v>
      </c>
      <c r="AD93" s="103"/>
    </row>
    <row r="94" spans="1:30" ht="20.100000000000001" customHeight="1" thickBot="1">
      <c r="A94" s="23" t="str">
        <f>IF(B94="","",(COUNTIF($B$2:B94,B94)))</f>
        <v/>
      </c>
      <c r="B94" s="23" t="str">
        <f t="shared" si="24"/>
        <v/>
      </c>
      <c r="C94" s="17" t="s">
        <v>186</v>
      </c>
      <c r="D94" s="52" t="s">
        <v>789</v>
      </c>
      <c r="E94" s="132">
        <f>入力!I97</f>
        <v>0</v>
      </c>
      <c r="F94" s="4" t="s">
        <v>763</v>
      </c>
      <c r="G94" s="9" t="s">
        <v>520</v>
      </c>
      <c r="H94" s="2" t="s">
        <v>185</v>
      </c>
      <c r="I94" s="137">
        <v>4.2</v>
      </c>
      <c r="J94" s="11"/>
      <c r="K94" s="32"/>
      <c r="L94" s="32" t="str">
        <f t="shared" si="17"/>
        <v/>
      </c>
      <c r="M94" s="32" t="str">
        <f t="shared" si="18"/>
        <v/>
      </c>
      <c r="N94" s="32" t="str">
        <f t="shared" si="19"/>
        <v/>
      </c>
      <c r="O94" s="32"/>
      <c r="P94" s="26" t="str">
        <f t="shared" si="20"/>
        <v>YVKT20</v>
      </c>
      <c r="Q94" s="33" t="str">
        <f t="shared" si="21"/>
        <v>法面２号手すり２０型【黄緑】</v>
      </c>
      <c r="R94" s="33">
        <f t="shared" si="25"/>
        <v>0</v>
      </c>
      <c r="S94" s="33">
        <f t="shared" si="26"/>
        <v>4.2</v>
      </c>
      <c r="T94" s="33">
        <f t="shared" si="27"/>
        <v>0</v>
      </c>
      <c r="U94" s="33">
        <f t="shared" si="22"/>
        <v>0</v>
      </c>
      <c r="V94" s="33">
        <f t="shared" si="28"/>
        <v>0</v>
      </c>
      <c r="Z94" s="28">
        <f t="shared" si="29"/>
        <v>45840</v>
      </c>
      <c r="AA94" s="124" t="str">
        <f t="shared" si="30"/>
        <v/>
      </c>
      <c r="AB94" s="38">
        <f t="shared" si="31"/>
        <v>45840</v>
      </c>
      <c r="AC94" s="29" t="str">
        <f t="shared" si="23"/>
        <v>水</v>
      </c>
      <c r="AD94" s="103"/>
    </row>
    <row r="95" spans="1:30" ht="20.100000000000001" customHeight="1" thickBot="1">
      <c r="A95" s="23" t="str">
        <f>IF(B95="","",(COUNTIF($B$2:B95,B95)))</f>
        <v/>
      </c>
      <c r="B95" s="23" t="str">
        <f t="shared" si="24"/>
        <v/>
      </c>
      <c r="C95" s="17" t="s">
        <v>188</v>
      </c>
      <c r="D95" s="18" t="s">
        <v>189</v>
      </c>
      <c r="E95" s="132">
        <f>入力!I98</f>
        <v>0</v>
      </c>
      <c r="F95" s="4" t="s">
        <v>763</v>
      </c>
      <c r="G95" s="9" t="s">
        <v>520</v>
      </c>
      <c r="H95" s="2" t="s">
        <v>187</v>
      </c>
      <c r="I95" s="137">
        <v>28.5</v>
      </c>
      <c r="J95" s="11"/>
      <c r="K95" s="32"/>
      <c r="L95" s="32" t="str">
        <f t="shared" si="17"/>
        <v/>
      </c>
      <c r="M95" s="32" t="str">
        <f t="shared" si="18"/>
        <v/>
      </c>
      <c r="N95" s="32" t="str">
        <f t="shared" si="19"/>
        <v/>
      </c>
      <c r="O95" s="32"/>
      <c r="P95" s="26" t="str">
        <f t="shared" si="20"/>
        <v>YVK30</v>
      </c>
      <c r="Q95" s="33" t="str">
        <f t="shared" si="21"/>
        <v>法面２号本体３０型【ピンク】</v>
      </c>
      <c r="R95" s="33">
        <f t="shared" si="25"/>
        <v>0</v>
      </c>
      <c r="S95" s="33">
        <f t="shared" si="26"/>
        <v>28.5</v>
      </c>
      <c r="T95" s="33">
        <f t="shared" si="27"/>
        <v>0</v>
      </c>
      <c r="U95" s="33">
        <f t="shared" si="22"/>
        <v>0</v>
      </c>
      <c r="V95" s="33">
        <f t="shared" si="28"/>
        <v>0</v>
      </c>
      <c r="Z95" s="28">
        <f t="shared" si="29"/>
        <v>45841</v>
      </c>
      <c r="AA95" s="124" t="str">
        <f t="shared" si="30"/>
        <v/>
      </c>
      <c r="AB95" s="38">
        <f t="shared" si="31"/>
        <v>45841</v>
      </c>
      <c r="AC95" s="29" t="str">
        <f t="shared" si="23"/>
        <v>木</v>
      </c>
      <c r="AD95" s="103"/>
    </row>
    <row r="96" spans="1:30" ht="20.100000000000001" customHeight="1" thickBot="1">
      <c r="A96" s="23" t="str">
        <f>IF(B96="","",(COUNTIF($B$2:B96,B96)))</f>
        <v/>
      </c>
      <c r="B96" s="23" t="str">
        <f t="shared" si="24"/>
        <v/>
      </c>
      <c r="C96" s="17" t="s">
        <v>191</v>
      </c>
      <c r="D96" s="52" t="s">
        <v>789</v>
      </c>
      <c r="E96" s="132">
        <f>入力!I99</f>
        <v>0</v>
      </c>
      <c r="F96" s="4" t="s">
        <v>763</v>
      </c>
      <c r="G96" s="9" t="s">
        <v>520</v>
      </c>
      <c r="H96" s="2" t="s">
        <v>190</v>
      </c>
      <c r="I96" s="137">
        <v>4.8</v>
      </c>
      <c r="J96" s="11"/>
      <c r="K96" s="32"/>
      <c r="L96" s="32" t="str">
        <f t="shared" si="17"/>
        <v/>
      </c>
      <c r="M96" s="32" t="str">
        <f t="shared" si="18"/>
        <v/>
      </c>
      <c r="N96" s="32" t="str">
        <f t="shared" si="19"/>
        <v/>
      </c>
      <c r="O96" s="32"/>
      <c r="P96" s="26" t="str">
        <f t="shared" si="20"/>
        <v>YVKT30</v>
      </c>
      <c r="Q96" s="33" t="str">
        <f t="shared" si="21"/>
        <v>法面２号手すり３０型【ピンク】</v>
      </c>
      <c r="R96" s="33">
        <f t="shared" si="25"/>
        <v>0</v>
      </c>
      <c r="S96" s="33">
        <f t="shared" si="26"/>
        <v>4.8</v>
      </c>
      <c r="T96" s="33">
        <f t="shared" si="27"/>
        <v>0</v>
      </c>
      <c r="U96" s="33">
        <f t="shared" si="22"/>
        <v>0</v>
      </c>
      <c r="V96" s="33">
        <f t="shared" si="28"/>
        <v>0</v>
      </c>
      <c r="Z96" s="28">
        <f t="shared" si="29"/>
        <v>45842</v>
      </c>
      <c r="AA96" s="124" t="str">
        <f t="shared" si="30"/>
        <v/>
      </c>
      <c r="AB96" s="38">
        <f t="shared" si="31"/>
        <v>45842</v>
      </c>
      <c r="AC96" s="29" t="str">
        <f t="shared" si="23"/>
        <v>金</v>
      </c>
      <c r="AD96" s="103"/>
    </row>
    <row r="97" spans="1:30" ht="20.100000000000001" customHeight="1" thickBot="1">
      <c r="A97" s="23" t="str">
        <f>IF(B97="","",(COUNTIF($B$2:B97,B97)))</f>
        <v/>
      </c>
      <c r="B97" s="23" t="str">
        <f t="shared" si="24"/>
        <v/>
      </c>
      <c r="C97" s="17" t="s">
        <v>193</v>
      </c>
      <c r="D97" s="18" t="s">
        <v>883</v>
      </c>
      <c r="E97" s="132">
        <f>入力!I100</f>
        <v>0</v>
      </c>
      <c r="F97" s="4" t="s">
        <v>763</v>
      </c>
      <c r="G97" s="9" t="s">
        <v>520</v>
      </c>
      <c r="H97" s="2" t="s">
        <v>192</v>
      </c>
      <c r="I97" s="137">
        <v>5.2</v>
      </c>
      <c r="J97" s="11"/>
      <c r="K97" s="32"/>
      <c r="L97" s="32" t="str">
        <f t="shared" si="17"/>
        <v/>
      </c>
      <c r="M97" s="32" t="str">
        <f t="shared" si="18"/>
        <v/>
      </c>
      <c r="N97" s="32" t="str">
        <f t="shared" si="19"/>
        <v/>
      </c>
      <c r="O97" s="32"/>
      <c r="P97" s="26" t="str">
        <f t="shared" si="20"/>
        <v>XU2</v>
      </c>
      <c r="Q97" s="33" t="str">
        <f t="shared" si="21"/>
        <v>ハイステップ　６００</v>
      </c>
      <c r="R97" s="33">
        <f t="shared" si="25"/>
        <v>0</v>
      </c>
      <c r="S97" s="33">
        <f t="shared" si="26"/>
        <v>5.2</v>
      </c>
      <c r="T97" s="33">
        <f t="shared" si="27"/>
        <v>0</v>
      </c>
      <c r="U97" s="33">
        <f t="shared" si="22"/>
        <v>0</v>
      </c>
      <c r="V97" s="33">
        <f t="shared" si="28"/>
        <v>0</v>
      </c>
      <c r="Z97" s="28">
        <f t="shared" si="29"/>
        <v>45843</v>
      </c>
      <c r="AA97" s="124" t="str">
        <f t="shared" si="30"/>
        <v>*</v>
      </c>
      <c r="AB97" s="38">
        <f t="shared" si="31"/>
        <v>45843</v>
      </c>
      <c r="AC97" s="29" t="str">
        <f t="shared" si="23"/>
        <v>土</v>
      </c>
      <c r="AD97" s="103" t="s">
        <v>547</v>
      </c>
    </row>
    <row r="98" spans="1:30" ht="20.100000000000001" customHeight="1" thickBot="1">
      <c r="A98" s="23" t="str">
        <f>IF(B98="","",(COUNTIF($B$2:B98,B98)))</f>
        <v/>
      </c>
      <c r="B98" s="23" t="str">
        <f t="shared" si="24"/>
        <v/>
      </c>
      <c r="C98" s="17" t="s">
        <v>195</v>
      </c>
      <c r="D98" s="18" t="s">
        <v>884</v>
      </c>
      <c r="E98" s="132">
        <f>入力!I101</f>
        <v>0</v>
      </c>
      <c r="F98" s="4" t="s">
        <v>763</v>
      </c>
      <c r="G98" s="9" t="s">
        <v>520</v>
      </c>
      <c r="H98" s="2" t="s">
        <v>194</v>
      </c>
      <c r="I98" s="137">
        <v>6.1</v>
      </c>
      <c r="J98" s="11"/>
      <c r="K98" s="32"/>
      <c r="L98" s="32" t="str">
        <f t="shared" si="17"/>
        <v/>
      </c>
      <c r="M98" s="32" t="str">
        <f t="shared" si="18"/>
        <v/>
      </c>
      <c r="N98" s="32" t="str">
        <f t="shared" si="19"/>
        <v/>
      </c>
      <c r="O98" s="32"/>
      <c r="P98" s="26" t="str">
        <f t="shared" si="20"/>
        <v>XU3</v>
      </c>
      <c r="Q98" s="33" t="str">
        <f t="shared" si="21"/>
        <v>ハイステップ　９００</v>
      </c>
      <c r="R98" s="33">
        <f t="shared" si="25"/>
        <v>0</v>
      </c>
      <c r="S98" s="33">
        <f t="shared" si="26"/>
        <v>6.1</v>
      </c>
      <c r="T98" s="33">
        <f t="shared" si="27"/>
        <v>0</v>
      </c>
      <c r="U98" s="33">
        <f t="shared" si="22"/>
        <v>0</v>
      </c>
      <c r="V98" s="33">
        <f t="shared" si="28"/>
        <v>0</v>
      </c>
      <c r="Z98" s="28">
        <f t="shared" si="29"/>
        <v>45844</v>
      </c>
      <c r="AA98" s="124" t="str">
        <f t="shared" si="30"/>
        <v>*</v>
      </c>
      <c r="AB98" s="38">
        <f t="shared" si="31"/>
        <v>45844</v>
      </c>
      <c r="AC98" s="29" t="str">
        <f t="shared" si="23"/>
        <v>日</v>
      </c>
      <c r="AD98" s="103" t="s">
        <v>547</v>
      </c>
    </row>
    <row r="99" spans="1:30" ht="20.100000000000001" customHeight="1" thickBot="1">
      <c r="A99" s="23" t="str">
        <f>IF(B99="","",(COUNTIF($B$2:B99,B99)))</f>
        <v/>
      </c>
      <c r="B99" s="23" t="str">
        <f t="shared" si="24"/>
        <v/>
      </c>
      <c r="C99" s="17" t="s">
        <v>197</v>
      </c>
      <c r="D99" s="18" t="s">
        <v>198</v>
      </c>
      <c r="E99" s="132">
        <f>入力!I102</f>
        <v>0</v>
      </c>
      <c r="F99" s="4" t="s">
        <v>764</v>
      </c>
      <c r="G99" s="9" t="s">
        <v>781</v>
      </c>
      <c r="H99" s="2" t="s">
        <v>196</v>
      </c>
      <c r="I99" s="137">
        <v>0.6</v>
      </c>
      <c r="J99" s="11">
        <v>30</v>
      </c>
      <c r="K99" s="32"/>
      <c r="L99" s="32" t="str">
        <f t="shared" si="17"/>
        <v/>
      </c>
      <c r="M99" s="32" t="str">
        <f t="shared" si="18"/>
        <v/>
      </c>
      <c r="N99" s="32" t="str">
        <f t="shared" si="19"/>
        <v/>
      </c>
      <c r="O99" s="32"/>
      <c r="P99" s="26" t="str">
        <f t="shared" si="20"/>
        <v>ACHKK</v>
      </c>
      <c r="Q99" s="33" t="str">
        <f t="shared" si="21"/>
        <v>アルスピーダー固定金具</v>
      </c>
      <c r="R99" s="33">
        <f t="shared" si="25"/>
        <v>0</v>
      </c>
      <c r="S99" s="33">
        <f t="shared" si="26"/>
        <v>0.6</v>
      </c>
      <c r="T99" s="33">
        <f t="shared" si="27"/>
        <v>0</v>
      </c>
      <c r="U99" s="33">
        <f t="shared" si="22"/>
        <v>30</v>
      </c>
      <c r="V99" s="33">
        <f t="shared" ref="V99:V101" si="32">ROUNDDOWN(R99/U99,0)</f>
        <v>0</v>
      </c>
      <c r="Z99" s="28">
        <f t="shared" si="29"/>
        <v>45845</v>
      </c>
      <c r="AA99" s="124" t="str">
        <f t="shared" si="30"/>
        <v/>
      </c>
      <c r="AB99" s="38">
        <f t="shared" si="31"/>
        <v>45845</v>
      </c>
      <c r="AC99" s="29" t="str">
        <f t="shared" si="23"/>
        <v>月</v>
      </c>
      <c r="AD99" s="103"/>
    </row>
    <row r="100" spans="1:30" ht="20.100000000000001" customHeight="1" thickBot="1">
      <c r="A100" s="23" t="str">
        <f>IF(B100="","",(COUNTIF($B$2:B100,B100)))</f>
        <v/>
      </c>
      <c r="B100" s="23" t="str">
        <f t="shared" si="24"/>
        <v/>
      </c>
      <c r="C100" s="17" t="s">
        <v>200</v>
      </c>
      <c r="D100" s="18" t="s">
        <v>790</v>
      </c>
      <c r="E100" s="132">
        <f>入力!I103</f>
        <v>0</v>
      </c>
      <c r="F100" s="4" t="s">
        <v>764</v>
      </c>
      <c r="G100" s="9" t="s">
        <v>781</v>
      </c>
      <c r="H100" s="2" t="s">
        <v>199</v>
      </c>
      <c r="I100" s="137">
        <v>1.8</v>
      </c>
      <c r="J100" s="11">
        <v>5</v>
      </c>
      <c r="K100" s="32"/>
      <c r="L100" s="32" t="str">
        <f t="shared" si="17"/>
        <v/>
      </c>
      <c r="M100" s="32" t="str">
        <f t="shared" si="18"/>
        <v/>
      </c>
      <c r="N100" s="32" t="str">
        <f t="shared" si="19"/>
        <v/>
      </c>
      <c r="O100" s="32"/>
      <c r="P100" s="26" t="str">
        <f t="shared" si="20"/>
        <v>ACHKKS</v>
      </c>
      <c r="Q100" s="33" t="str">
        <f t="shared" si="21"/>
        <v>アルスピーダー固定金具外コーナー</v>
      </c>
      <c r="R100" s="33">
        <f t="shared" si="25"/>
        <v>0</v>
      </c>
      <c r="S100" s="33">
        <f t="shared" si="26"/>
        <v>1.8</v>
      </c>
      <c r="T100" s="33">
        <f t="shared" si="27"/>
        <v>0</v>
      </c>
      <c r="U100" s="33">
        <f t="shared" si="22"/>
        <v>5</v>
      </c>
      <c r="V100" s="33">
        <f t="shared" si="32"/>
        <v>0</v>
      </c>
      <c r="Z100" s="28">
        <f t="shared" si="29"/>
        <v>45846</v>
      </c>
      <c r="AA100" s="124" t="str">
        <f t="shared" si="30"/>
        <v/>
      </c>
      <c r="AB100" s="38">
        <f t="shared" si="31"/>
        <v>45846</v>
      </c>
      <c r="AC100" s="29" t="str">
        <f t="shared" si="23"/>
        <v>火</v>
      </c>
      <c r="AD100" s="103"/>
    </row>
    <row r="101" spans="1:30" ht="20.100000000000001" customHeight="1" thickBot="1">
      <c r="A101" s="23" t="str">
        <f>IF(B101="","",(COUNTIF($B$2:B101,B101)))</f>
        <v/>
      </c>
      <c r="B101" s="23" t="str">
        <f t="shared" si="24"/>
        <v/>
      </c>
      <c r="C101" s="17" t="s">
        <v>202</v>
      </c>
      <c r="D101" s="18" t="s">
        <v>791</v>
      </c>
      <c r="E101" s="132">
        <f>入力!I104</f>
        <v>0</v>
      </c>
      <c r="F101" s="4" t="s">
        <v>764</v>
      </c>
      <c r="G101" s="9" t="s">
        <v>781</v>
      </c>
      <c r="H101" s="2" t="s">
        <v>201</v>
      </c>
      <c r="I101" s="137">
        <v>1.8</v>
      </c>
      <c r="J101" s="11">
        <v>5</v>
      </c>
      <c r="K101" s="32"/>
      <c r="L101" s="32" t="str">
        <f t="shared" si="17"/>
        <v/>
      </c>
      <c r="M101" s="32" t="str">
        <f t="shared" si="18"/>
        <v/>
      </c>
      <c r="N101" s="32" t="str">
        <f t="shared" si="19"/>
        <v/>
      </c>
      <c r="O101" s="32"/>
      <c r="P101" s="26" t="str">
        <f t="shared" si="20"/>
        <v>ACHKKU</v>
      </c>
      <c r="Q101" s="33" t="str">
        <f t="shared" si="21"/>
        <v>アルスピーダー固定金具内コーナー</v>
      </c>
      <c r="R101" s="33">
        <f t="shared" si="25"/>
        <v>0</v>
      </c>
      <c r="S101" s="33">
        <f t="shared" si="26"/>
        <v>1.8</v>
      </c>
      <c r="T101" s="33">
        <f t="shared" si="27"/>
        <v>0</v>
      </c>
      <c r="U101" s="33">
        <f t="shared" si="22"/>
        <v>5</v>
      </c>
      <c r="V101" s="33">
        <f t="shared" si="32"/>
        <v>0</v>
      </c>
      <c r="Z101" s="28">
        <f t="shared" si="29"/>
        <v>45847</v>
      </c>
      <c r="AA101" s="124" t="str">
        <f t="shared" si="30"/>
        <v/>
      </c>
      <c r="AB101" s="38">
        <f t="shared" si="31"/>
        <v>45847</v>
      </c>
      <c r="AC101" s="29" t="str">
        <f t="shared" si="23"/>
        <v>水</v>
      </c>
      <c r="AD101" s="103"/>
    </row>
    <row r="102" spans="1:30" ht="20.100000000000001" customHeight="1" thickBot="1">
      <c r="A102" s="23" t="str">
        <f>IF(B102="","",(COUNTIF($B$2:B102,B102)))</f>
        <v/>
      </c>
      <c r="B102" s="23" t="str">
        <f t="shared" si="24"/>
        <v/>
      </c>
      <c r="C102" s="17" t="s">
        <v>204</v>
      </c>
      <c r="D102" s="18" t="s">
        <v>885</v>
      </c>
      <c r="E102" s="132">
        <f>入力!I105</f>
        <v>0</v>
      </c>
      <c r="F102" s="4" t="s">
        <v>764</v>
      </c>
      <c r="G102" s="9" t="s">
        <v>781</v>
      </c>
      <c r="H102" s="2" t="s">
        <v>203</v>
      </c>
      <c r="I102" s="137">
        <v>0.5</v>
      </c>
      <c r="J102" s="11"/>
      <c r="K102" s="32"/>
      <c r="L102" s="32" t="str">
        <f t="shared" si="17"/>
        <v/>
      </c>
      <c r="M102" s="32" t="str">
        <f t="shared" si="18"/>
        <v/>
      </c>
      <c r="N102" s="32" t="str">
        <f t="shared" si="19"/>
        <v/>
      </c>
      <c r="O102" s="32"/>
      <c r="P102" s="26" t="str">
        <f t="shared" si="20"/>
        <v>ACHKS06</v>
      </c>
      <c r="Q102" s="33" t="str">
        <f t="shared" si="21"/>
        <v>アルスピーダー０６妻（幅木）</v>
      </c>
      <c r="R102" s="33">
        <f t="shared" si="25"/>
        <v>0</v>
      </c>
      <c r="S102" s="33">
        <f t="shared" si="26"/>
        <v>0.5</v>
      </c>
      <c r="T102" s="33">
        <f t="shared" si="27"/>
        <v>0</v>
      </c>
      <c r="U102" s="33">
        <f t="shared" si="22"/>
        <v>0</v>
      </c>
      <c r="V102" s="33">
        <f t="shared" si="28"/>
        <v>0</v>
      </c>
      <c r="Z102" s="28">
        <f t="shared" si="29"/>
        <v>45848</v>
      </c>
      <c r="AA102" s="124" t="str">
        <f t="shared" si="30"/>
        <v/>
      </c>
      <c r="AB102" s="38">
        <f t="shared" si="31"/>
        <v>45848</v>
      </c>
      <c r="AC102" s="29" t="str">
        <f t="shared" si="23"/>
        <v>木</v>
      </c>
      <c r="AD102" s="103"/>
    </row>
    <row r="103" spans="1:30" ht="20.100000000000001" customHeight="1" thickBot="1">
      <c r="A103" s="23" t="str">
        <f>IF(B103="","",(COUNTIF($B$2:B103,B103)))</f>
        <v/>
      </c>
      <c r="B103" s="23" t="str">
        <f t="shared" si="24"/>
        <v/>
      </c>
      <c r="C103" s="17" t="s">
        <v>206</v>
      </c>
      <c r="D103" s="18" t="s">
        <v>886</v>
      </c>
      <c r="E103" s="132">
        <f>入力!I106</f>
        <v>0</v>
      </c>
      <c r="F103" s="4" t="s">
        <v>764</v>
      </c>
      <c r="G103" s="9" t="s">
        <v>781</v>
      </c>
      <c r="H103" s="2" t="s">
        <v>205</v>
      </c>
      <c r="I103" s="137">
        <v>0.8</v>
      </c>
      <c r="J103" s="11"/>
      <c r="K103" s="32"/>
      <c r="L103" s="32" t="str">
        <f t="shared" si="17"/>
        <v/>
      </c>
      <c r="M103" s="32" t="str">
        <f t="shared" si="18"/>
        <v/>
      </c>
      <c r="N103" s="32" t="str">
        <f t="shared" si="19"/>
        <v/>
      </c>
      <c r="O103" s="32"/>
      <c r="P103" s="26" t="str">
        <f t="shared" si="20"/>
        <v>ACHKS09</v>
      </c>
      <c r="Q103" s="33" t="str">
        <f t="shared" si="21"/>
        <v>アルスピーダー０９妻（幅木）【ピンク】</v>
      </c>
      <c r="R103" s="33">
        <f t="shared" si="25"/>
        <v>0</v>
      </c>
      <c r="S103" s="33">
        <f t="shared" si="26"/>
        <v>0.8</v>
      </c>
      <c r="T103" s="33">
        <f t="shared" si="27"/>
        <v>0</v>
      </c>
      <c r="U103" s="33">
        <f t="shared" si="22"/>
        <v>0</v>
      </c>
      <c r="V103" s="33">
        <f t="shared" si="28"/>
        <v>0</v>
      </c>
      <c r="Z103" s="28">
        <f t="shared" si="29"/>
        <v>45849</v>
      </c>
      <c r="AA103" s="124" t="str">
        <f t="shared" si="30"/>
        <v/>
      </c>
      <c r="AB103" s="38">
        <f t="shared" si="31"/>
        <v>45849</v>
      </c>
      <c r="AC103" s="29" t="str">
        <f t="shared" si="23"/>
        <v>金</v>
      </c>
      <c r="AD103" s="103"/>
    </row>
    <row r="104" spans="1:30" ht="20.100000000000001" customHeight="1" thickBot="1">
      <c r="A104" s="23" t="str">
        <f>IF(B104="","",(COUNTIF($B$2:B104,B104)))</f>
        <v/>
      </c>
      <c r="B104" s="23" t="str">
        <f t="shared" si="24"/>
        <v/>
      </c>
      <c r="C104" s="17" t="s">
        <v>208</v>
      </c>
      <c r="D104" s="18" t="s">
        <v>887</v>
      </c>
      <c r="E104" s="132">
        <f>入力!I107</f>
        <v>0</v>
      </c>
      <c r="F104" s="4" t="s">
        <v>764</v>
      </c>
      <c r="G104" s="9" t="s">
        <v>781</v>
      </c>
      <c r="H104" s="2" t="s">
        <v>207</v>
      </c>
      <c r="I104" s="137">
        <v>1</v>
      </c>
      <c r="J104" s="11"/>
      <c r="K104" s="32"/>
      <c r="L104" s="32" t="str">
        <f t="shared" si="17"/>
        <v/>
      </c>
      <c r="M104" s="32" t="str">
        <f t="shared" si="18"/>
        <v/>
      </c>
      <c r="N104" s="32" t="str">
        <f t="shared" si="19"/>
        <v/>
      </c>
      <c r="O104" s="32"/>
      <c r="P104" s="26" t="str">
        <f t="shared" si="20"/>
        <v>ACHKS11</v>
      </c>
      <c r="Q104" s="33" t="str">
        <f t="shared" si="21"/>
        <v>アルスピーダー１１妻（幅木）【黄緑】</v>
      </c>
      <c r="R104" s="33">
        <f t="shared" si="25"/>
        <v>0</v>
      </c>
      <c r="S104" s="33">
        <f t="shared" si="26"/>
        <v>1</v>
      </c>
      <c r="T104" s="33">
        <f t="shared" si="27"/>
        <v>0</v>
      </c>
      <c r="U104" s="33">
        <f t="shared" si="22"/>
        <v>0</v>
      </c>
      <c r="V104" s="33">
        <f t="shared" si="28"/>
        <v>0</v>
      </c>
      <c r="Z104" s="28">
        <f t="shared" si="29"/>
        <v>45850</v>
      </c>
      <c r="AA104" s="124" t="str">
        <f t="shared" si="30"/>
        <v>*</v>
      </c>
      <c r="AB104" s="38">
        <f t="shared" si="31"/>
        <v>45850</v>
      </c>
      <c r="AC104" s="29" t="str">
        <f t="shared" si="23"/>
        <v>土</v>
      </c>
      <c r="AD104" s="103" t="s">
        <v>547</v>
      </c>
    </row>
    <row r="105" spans="1:30" ht="20.100000000000001" customHeight="1" thickBot="1">
      <c r="A105" s="23" t="str">
        <f>IF(B105="","",(COUNTIF($B$2:B105,B105)))</f>
        <v/>
      </c>
      <c r="B105" s="23" t="str">
        <f t="shared" si="24"/>
        <v/>
      </c>
      <c r="C105" s="17" t="s">
        <v>210</v>
      </c>
      <c r="D105" s="18" t="s">
        <v>888</v>
      </c>
      <c r="E105" s="132">
        <f>入力!I108</f>
        <v>0</v>
      </c>
      <c r="F105" s="4" t="s">
        <v>764</v>
      </c>
      <c r="G105" s="9" t="s">
        <v>781</v>
      </c>
      <c r="H105" s="2" t="s">
        <v>209</v>
      </c>
      <c r="I105" s="137">
        <v>1.1000000000000001</v>
      </c>
      <c r="J105" s="11"/>
      <c r="K105" s="32"/>
      <c r="L105" s="32" t="str">
        <f t="shared" si="17"/>
        <v/>
      </c>
      <c r="M105" s="32" t="str">
        <f t="shared" si="18"/>
        <v/>
      </c>
      <c r="N105" s="32" t="str">
        <f t="shared" si="19"/>
        <v/>
      </c>
      <c r="O105" s="32"/>
      <c r="P105" s="26" t="str">
        <f t="shared" si="20"/>
        <v>ACHKS12</v>
      </c>
      <c r="Q105" s="33" t="str">
        <f t="shared" si="21"/>
        <v>アルスピーダー１２妻（幅木）【青】</v>
      </c>
      <c r="R105" s="33">
        <f t="shared" si="25"/>
        <v>0</v>
      </c>
      <c r="S105" s="33">
        <f t="shared" si="26"/>
        <v>1.1000000000000001</v>
      </c>
      <c r="T105" s="33">
        <f t="shared" si="27"/>
        <v>0</v>
      </c>
      <c r="U105" s="33">
        <f t="shared" si="22"/>
        <v>0</v>
      </c>
      <c r="V105" s="33">
        <f t="shared" si="28"/>
        <v>0</v>
      </c>
      <c r="Z105" s="28">
        <f t="shared" si="29"/>
        <v>45851</v>
      </c>
      <c r="AA105" s="124" t="str">
        <f t="shared" si="30"/>
        <v>*</v>
      </c>
      <c r="AB105" s="38">
        <f t="shared" si="31"/>
        <v>45851</v>
      </c>
      <c r="AC105" s="29" t="str">
        <f t="shared" si="23"/>
        <v>日</v>
      </c>
      <c r="AD105" s="103" t="s">
        <v>547</v>
      </c>
    </row>
    <row r="106" spans="1:30" ht="20.100000000000001" customHeight="1" thickBot="1">
      <c r="A106" s="23" t="str">
        <f>IF(B106="","",(COUNTIF($B$2:B106,B106)))</f>
        <v/>
      </c>
      <c r="B106" s="23" t="str">
        <f t="shared" si="24"/>
        <v/>
      </c>
      <c r="C106" s="17" t="s">
        <v>212</v>
      </c>
      <c r="D106" s="18" t="s">
        <v>836</v>
      </c>
      <c r="E106" s="132">
        <f>入力!I109</f>
        <v>0</v>
      </c>
      <c r="F106" s="4" t="s">
        <v>764</v>
      </c>
      <c r="G106" s="9" t="s">
        <v>781</v>
      </c>
      <c r="H106" s="2" t="s">
        <v>211</v>
      </c>
      <c r="I106" s="137">
        <v>1.8</v>
      </c>
      <c r="J106" s="11"/>
      <c r="K106" s="32"/>
      <c r="L106" s="32" t="str">
        <f t="shared" si="17"/>
        <v/>
      </c>
      <c r="M106" s="32" t="str">
        <f t="shared" si="18"/>
        <v/>
      </c>
      <c r="N106" s="32" t="str">
        <f t="shared" si="19"/>
        <v/>
      </c>
      <c r="O106" s="32"/>
      <c r="P106" s="26" t="str">
        <f t="shared" si="20"/>
        <v>ACHKS20</v>
      </c>
      <c r="Q106" s="33" t="str">
        <f t="shared" si="21"/>
        <v>アルスピーダー２０（幅木）</v>
      </c>
      <c r="R106" s="33">
        <f t="shared" si="25"/>
        <v>0</v>
      </c>
      <c r="S106" s="33">
        <f t="shared" si="26"/>
        <v>1.8</v>
      </c>
      <c r="T106" s="33">
        <f t="shared" si="27"/>
        <v>0</v>
      </c>
      <c r="U106" s="33">
        <f t="shared" si="22"/>
        <v>0</v>
      </c>
      <c r="V106" s="33">
        <f t="shared" si="28"/>
        <v>0</v>
      </c>
      <c r="Z106" s="28">
        <f t="shared" si="29"/>
        <v>45852</v>
      </c>
      <c r="AA106" s="124" t="str">
        <f t="shared" si="30"/>
        <v/>
      </c>
      <c r="AB106" s="38">
        <f t="shared" si="31"/>
        <v>45852</v>
      </c>
      <c r="AC106" s="29" t="str">
        <f t="shared" si="23"/>
        <v>月</v>
      </c>
      <c r="AD106" s="103"/>
    </row>
    <row r="107" spans="1:30" ht="20.100000000000001" customHeight="1" thickBot="1">
      <c r="A107" s="23" t="str">
        <f>IF(B107="","",(COUNTIF($B$2:B107,B107)))</f>
        <v/>
      </c>
      <c r="B107" s="23" t="str">
        <f t="shared" si="24"/>
        <v/>
      </c>
      <c r="C107" s="17" t="s">
        <v>214</v>
      </c>
      <c r="D107" s="18" t="s">
        <v>837</v>
      </c>
      <c r="E107" s="132">
        <f>入力!I110</f>
        <v>0</v>
      </c>
      <c r="F107" s="4" t="s">
        <v>764</v>
      </c>
      <c r="G107" s="9" t="s">
        <v>781</v>
      </c>
      <c r="H107" s="2" t="s">
        <v>213</v>
      </c>
      <c r="I107" s="137">
        <v>3.5</v>
      </c>
      <c r="J107" s="11"/>
      <c r="K107" s="32"/>
      <c r="L107" s="32" t="str">
        <f t="shared" si="17"/>
        <v/>
      </c>
      <c r="M107" s="32" t="str">
        <f t="shared" si="18"/>
        <v/>
      </c>
      <c r="N107" s="32" t="str">
        <f t="shared" si="19"/>
        <v/>
      </c>
      <c r="O107" s="32"/>
      <c r="P107" s="26" t="str">
        <f t="shared" si="20"/>
        <v>ACHKS40</v>
      </c>
      <c r="Q107" s="33" t="str">
        <f t="shared" si="21"/>
        <v>アルスピーダー４０（幅木）</v>
      </c>
      <c r="R107" s="33">
        <f t="shared" si="25"/>
        <v>0</v>
      </c>
      <c r="S107" s="33">
        <f t="shared" si="26"/>
        <v>3.5</v>
      </c>
      <c r="T107" s="33">
        <f t="shared" si="27"/>
        <v>0</v>
      </c>
      <c r="U107" s="33">
        <f t="shared" si="22"/>
        <v>0</v>
      </c>
      <c r="V107" s="33">
        <f t="shared" si="28"/>
        <v>0</v>
      </c>
      <c r="Z107" s="28">
        <f t="shared" si="29"/>
        <v>45853</v>
      </c>
      <c r="AA107" s="124" t="str">
        <f t="shared" si="30"/>
        <v/>
      </c>
      <c r="AB107" s="38">
        <f t="shared" si="31"/>
        <v>45853</v>
      </c>
      <c r="AC107" s="29" t="str">
        <f t="shared" si="23"/>
        <v>火</v>
      </c>
      <c r="AD107" s="103"/>
    </row>
    <row r="108" spans="1:30" ht="20.100000000000001" customHeight="1" thickBot="1">
      <c r="A108" s="23" t="str">
        <f>IF(B108="","",(COUNTIF($B$2:B108,B108)))</f>
        <v/>
      </c>
      <c r="B108" s="23" t="str">
        <f t="shared" si="24"/>
        <v/>
      </c>
      <c r="C108" s="17" t="s">
        <v>216</v>
      </c>
      <c r="D108" s="18" t="s">
        <v>840</v>
      </c>
      <c r="E108" s="132">
        <f>入力!I111</f>
        <v>0</v>
      </c>
      <c r="F108" s="4" t="s">
        <v>764</v>
      </c>
      <c r="G108" s="9" t="s">
        <v>782</v>
      </c>
      <c r="H108" s="2" t="s">
        <v>215</v>
      </c>
      <c r="I108" s="137">
        <v>2.2999999999999998</v>
      </c>
      <c r="J108" s="11"/>
      <c r="K108" s="32"/>
      <c r="L108" s="32" t="str">
        <f t="shared" si="17"/>
        <v/>
      </c>
      <c r="M108" s="32" t="str">
        <f t="shared" si="18"/>
        <v/>
      </c>
      <c r="N108" s="32" t="str">
        <f t="shared" si="19"/>
        <v/>
      </c>
      <c r="O108" s="32"/>
      <c r="P108" s="26" t="str">
        <f t="shared" si="20"/>
        <v>ACHKT06</v>
      </c>
      <c r="Q108" s="33" t="str">
        <f t="shared" si="21"/>
        <v>２ＷＡＹ０６（Ｌ型開閉幅木）</v>
      </c>
      <c r="R108" s="33">
        <f t="shared" si="25"/>
        <v>0</v>
      </c>
      <c r="S108" s="33">
        <f t="shared" si="26"/>
        <v>2.2999999999999998</v>
      </c>
      <c r="T108" s="33">
        <f t="shared" si="27"/>
        <v>0</v>
      </c>
      <c r="U108" s="33">
        <f t="shared" si="22"/>
        <v>0</v>
      </c>
      <c r="V108" s="33">
        <f t="shared" si="28"/>
        <v>0</v>
      </c>
      <c r="Z108" s="28">
        <f t="shared" si="29"/>
        <v>45854</v>
      </c>
      <c r="AA108" s="124" t="str">
        <f t="shared" si="30"/>
        <v/>
      </c>
      <c r="AB108" s="38">
        <f t="shared" si="31"/>
        <v>45854</v>
      </c>
      <c r="AC108" s="29" t="str">
        <f t="shared" si="23"/>
        <v>水</v>
      </c>
      <c r="AD108" s="103"/>
    </row>
    <row r="109" spans="1:30" ht="20.100000000000001" customHeight="1" thickBot="1">
      <c r="A109" s="23" t="str">
        <f>IF(B109="","",(COUNTIF($B$2:B109,B109)))</f>
        <v/>
      </c>
      <c r="B109" s="23" t="str">
        <f t="shared" si="24"/>
        <v/>
      </c>
      <c r="C109" s="17" t="s">
        <v>218</v>
      </c>
      <c r="D109" s="18" t="s">
        <v>841</v>
      </c>
      <c r="E109" s="132">
        <f>入力!I112</f>
        <v>0</v>
      </c>
      <c r="F109" s="4" t="s">
        <v>764</v>
      </c>
      <c r="G109" s="9" t="s">
        <v>782</v>
      </c>
      <c r="H109" s="2" t="s">
        <v>217</v>
      </c>
      <c r="I109" s="137">
        <v>3</v>
      </c>
      <c r="J109" s="11"/>
      <c r="K109" s="32"/>
      <c r="L109" s="32" t="str">
        <f t="shared" si="17"/>
        <v/>
      </c>
      <c r="M109" s="32" t="str">
        <f t="shared" si="18"/>
        <v/>
      </c>
      <c r="N109" s="32" t="str">
        <f t="shared" si="19"/>
        <v/>
      </c>
      <c r="O109" s="32"/>
      <c r="P109" s="26" t="str">
        <f t="shared" si="20"/>
        <v>ACHKT09</v>
      </c>
      <c r="Q109" s="33" t="str">
        <f t="shared" si="21"/>
        <v>２ＷＡＹ０９（Ｌ型開閉幅木）【黄】</v>
      </c>
      <c r="R109" s="33">
        <f t="shared" si="25"/>
        <v>0</v>
      </c>
      <c r="S109" s="33">
        <f t="shared" si="26"/>
        <v>3</v>
      </c>
      <c r="T109" s="33">
        <f t="shared" si="27"/>
        <v>0</v>
      </c>
      <c r="U109" s="33">
        <f t="shared" si="22"/>
        <v>0</v>
      </c>
      <c r="V109" s="33">
        <f t="shared" si="28"/>
        <v>0</v>
      </c>
      <c r="Z109" s="28">
        <f t="shared" si="29"/>
        <v>45855</v>
      </c>
      <c r="AA109" s="124" t="str">
        <f t="shared" si="30"/>
        <v/>
      </c>
      <c r="AB109" s="38">
        <f t="shared" si="31"/>
        <v>45855</v>
      </c>
      <c r="AC109" s="29" t="str">
        <f t="shared" si="23"/>
        <v>木</v>
      </c>
      <c r="AD109" s="103"/>
    </row>
    <row r="110" spans="1:30" ht="20.100000000000001" customHeight="1" thickBot="1">
      <c r="A110" s="23" t="str">
        <f>IF(B110="","",(COUNTIF($B$2:B110,B110)))</f>
        <v/>
      </c>
      <c r="B110" s="23" t="str">
        <f t="shared" si="24"/>
        <v/>
      </c>
      <c r="C110" s="17" t="s">
        <v>220</v>
      </c>
      <c r="D110" s="18" t="s">
        <v>842</v>
      </c>
      <c r="E110" s="132">
        <f>入力!I113</f>
        <v>0</v>
      </c>
      <c r="F110" s="4" t="s">
        <v>764</v>
      </c>
      <c r="G110" s="9" t="s">
        <v>782</v>
      </c>
      <c r="H110" s="2" t="s">
        <v>219</v>
      </c>
      <c r="I110" s="137">
        <v>3.7</v>
      </c>
      <c r="J110" s="11"/>
      <c r="K110" s="32"/>
      <c r="L110" s="32" t="str">
        <f t="shared" si="17"/>
        <v/>
      </c>
      <c r="M110" s="32" t="str">
        <f t="shared" si="18"/>
        <v/>
      </c>
      <c r="N110" s="32" t="str">
        <f t="shared" si="19"/>
        <v/>
      </c>
      <c r="O110" s="32"/>
      <c r="P110" s="26" t="str">
        <f t="shared" si="20"/>
        <v>ACHKT12</v>
      </c>
      <c r="Q110" s="33" t="str">
        <f t="shared" si="21"/>
        <v>２ＷＡＹ１２（Ｌ型開閉幅木）【青】</v>
      </c>
      <c r="R110" s="33">
        <f t="shared" si="25"/>
        <v>0</v>
      </c>
      <c r="S110" s="33">
        <f t="shared" si="26"/>
        <v>3.7</v>
      </c>
      <c r="T110" s="33">
        <f t="shared" si="27"/>
        <v>0</v>
      </c>
      <c r="U110" s="33">
        <f t="shared" si="22"/>
        <v>0</v>
      </c>
      <c r="V110" s="33">
        <f t="shared" si="28"/>
        <v>0</v>
      </c>
      <c r="Z110" s="28">
        <f t="shared" si="29"/>
        <v>45856</v>
      </c>
      <c r="AA110" s="124" t="str">
        <f t="shared" si="30"/>
        <v/>
      </c>
      <c r="AB110" s="38">
        <f t="shared" si="31"/>
        <v>45856</v>
      </c>
      <c r="AC110" s="29" t="str">
        <f t="shared" si="23"/>
        <v>金</v>
      </c>
      <c r="AD110" s="103"/>
    </row>
    <row r="111" spans="1:30" ht="20.100000000000001" customHeight="1" thickBot="1">
      <c r="A111" s="23" t="str">
        <f>IF(B111="","",(COUNTIF($B$2:B111,B111)))</f>
        <v/>
      </c>
      <c r="B111" s="23" t="str">
        <f t="shared" si="24"/>
        <v/>
      </c>
      <c r="C111" s="17" t="s">
        <v>222</v>
      </c>
      <c r="D111" s="18" t="s">
        <v>838</v>
      </c>
      <c r="E111" s="132">
        <f>入力!I114</f>
        <v>0</v>
      </c>
      <c r="F111" s="4" t="s">
        <v>764</v>
      </c>
      <c r="G111" s="9" t="s">
        <v>782</v>
      </c>
      <c r="H111" s="2" t="s">
        <v>221</v>
      </c>
      <c r="I111" s="137">
        <v>4.4000000000000004</v>
      </c>
      <c r="J111" s="11"/>
      <c r="K111" s="32"/>
      <c r="L111" s="32" t="str">
        <f t="shared" si="17"/>
        <v/>
      </c>
      <c r="M111" s="32" t="str">
        <f t="shared" si="18"/>
        <v/>
      </c>
      <c r="N111" s="32" t="str">
        <f t="shared" si="19"/>
        <v/>
      </c>
      <c r="O111" s="32"/>
      <c r="P111" s="26" t="str">
        <f t="shared" si="20"/>
        <v>ACHKT15</v>
      </c>
      <c r="Q111" s="33" t="str">
        <f t="shared" si="21"/>
        <v>２ＷＡＹ１５（Ｌ型開閉幅木）【黄】</v>
      </c>
      <c r="R111" s="33">
        <f t="shared" si="25"/>
        <v>0</v>
      </c>
      <c r="S111" s="33">
        <f t="shared" si="26"/>
        <v>4.4000000000000004</v>
      </c>
      <c r="T111" s="33">
        <f t="shared" si="27"/>
        <v>0</v>
      </c>
      <c r="U111" s="33">
        <f t="shared" si="22"/>
        <v>0</v>
      </c>
      <c r="V111" s="33"/>
      <c r="Z111" s="28">
        <f t="shared" si="29"/>
        <v>45857</v>
      </c>
      <c r="AA111" s="124" t="str">
        <f t="shared" si="30"/>
        <v>*</v>
      </c>
      <c r="AB111" s="38">
        <f t="shared" si="31"/>
        <v>45857</v>
      </c>
      <c r="AC111" s="29" t="str">
        <f t="shared" si="23"/>
        <v>土</v>
      </c>
      <c r="AD111" s="103" t="s">
        <v>547</v>
      </c>
    </row>
    <row r="112" spans="1:30" ht="20.100000000000001" customHeight="1" thickBot="1">
      <c r="A112" s="23" t="str">
        <f>IF(B112="","",(COUNTIF($B$2:B112,B112)))</f>
        <v/>
      </c>
      <c r="B112" s="23" t="str">
        <f t="shared" si="24"/>
        <v/>
      </c>
      <c r="C112" s="17" t="s">
        <v>224</v>
      </c>
      <c r="D112" s="18" t="s">
        <v>839</v>
      </c>
      <c r="E112" s="132">
        <f>入力!I115</f>
        <v>0</v>
      </c>
      <c r="F112" s="4" t="s">
        <v>764</v>
      </c>
      <c r="G112" s="9" t="s">
        <v>782</v>
      </c>
      <c r="H112" s="2" t="s">
        <v>223</v>
      </c>
      <c r="I112" s="137">
        <v>5.0999999999999996</v>
      </c>
      <c r="J112" s="11"/>
      <c r="K112" s="32"/>
      <c r="L112" s="32" t="str">
        <f t="shared" si="17"/>
        <v/>
      </c>
      <c r="M112" s="32" t="str">
        <f t="shared" si="18"/>
        <v/>
      </c>
      <c r="N112" s="32" t="str">
        <f t="shared" si="19"/>
        <v/>
      </c>
      <c r="O112" s="32"/>
      <c r="P112" s="26" t="str">
        <f t="shared" si="20"/>
        <v>ACHKT18</v>
      </c>
      <c r="Q112" s="33" t="str">
        <f t="shared" si="21"/>
        <v>２ＷＡＹ１８（Ｌ型開閉幅木）</v>
      </c>
      <c r="R112" s="33">
        <f t="shared" si="25"/>
        <v>0</v>
      </c>
      <c r="S112" s="33">
        <f t="shared" si="26"/>
        <v>5.0999999999999996</v>
      </c>
      <c r="T112" s="33">
        <f t="shared" si="27"/>
        <v>0</v>
      </c>
      <c r="U112" s="33">
        <f t="shared" si="22"/>
        <v>0</v>
      </c>
      <c r="V112" s="33"/>
      <c r="Z112" s="28">
        <f t="shared" si="29"/>
        <v>45858</v>
      </c>
      <c r="AA112" s="124" t="str">
        <f t="shared" si="30"/>
        <v>*</v>
      </c>
      <c r="AB112" s="38">
        <f t="shared" si="31"/>
        <v>45858</v>
      </c>
      <c r="AC112" s="29" t="str">
        <f t="shared" si="23"/>
        <v>日</v>
      </c>
      <c r="AD112" s="103" t="s">
        <v>547</v>
      </c>
    </row>
    <row r="113" spans="1:30" ht="20.100000000000001" customHeight="1" thickBot="1">
      <c r="A113" s="23" t="str">
        <f>IF(B113="","",(COUNTIF($B$2:B113,B113)))</f>
        <v/>
      </c>
      <c r="B113" s="23" t="str">
        <f t="shared" si="24"/>
        <v/>
      </c>
      <c r="C113" s="17" t="s">
        <v>834</v>
      </c>
      <c r="D113" s="18" t="s">
        <v>889</v>
      </c>
      <c r="E113" s="132">
        <f>入力!I116</f>
        <v>0</v>
      </c>
      <c r="F113" s="4" t="s">
        <v>764</v>
      </c>
      <c r="G113" s="9" t="s">
        <v>782</v>
      </c>
      <c r="H113" s="2" t="s">
        <v>225</v>
      </c>
      <c r="I113" s="137">
        <v>4.6399999999999997</v>
      </c>
      <c r="J113" s="11"/>
      <c r="K113" s="32"/>
      <c r="L113" s="32" t="str">
        <f t="shared" si="17"/>
        <v/>
      </c>
      <c r="M113" s="32" t="str">
        <f t="shared" si="18"/>
        <v/>
      </c>
      <c r="N113" s="32" t="str">
        <f t="shared" si="19"/>
        <v/>
      </c>
      <c r="O113" s="32"/>
      <c r="P113" s="26" t="str">
        <f t="shared" si="20"/>
        <v>ACE2W12</v>
      </c>
      <c r="Q113" s="33" t="str">
        <f t="shared" si="21"/>
        <v>２ＷＡＹ妻側１２（L型幅木）</v>
      </c>
      <c r="R113" s="33">
        <f t="shared" si="25"/>
        <v>0</v>
      </c>
      <c r="S113" s="33">
        <f t="shared" si="26"/>
        <v>4.6399999999999997</v>
      </c>
      <c r="T113" s="33">
        <f t="shared" si="27"/>
        <v>0</v>
      </c>
      <c r="U113" s="33">
        <f t="shared" si="22"/>
        <v>0</v>
      </c>
      <c r="V113" s="33"/>
      <c r="Z113" s="28">
        <f t="shared" si="29"/>
        <v>45859</v>
      </c>
      <c r="AA113" s="124" t="str">
        <f t="shared" si="30"/>
        <v>*</v>
      </c>
      <c r="AB113" s="38">
        <f t="shared" si="31"/>
        <v>45859</v>
      </c>
      <c r="AC113" s="29" t="str">
        <f t="shared" si="23"/>
        <v>月</v>
      </c>
      <c r="AD113" s="103" t="s">
        <v>1040</v>
      </c>
    </row>
    <row r="114" spans="1:30" ht="20.100000000000001" customHeight="1" thickBot="1">
      <c r="A114" s="23" t="str">
        <f>IF(B114="","",(COUNTIF($B$2:B114,B114)))</f>
        <v/>
      </c>
      <c r="B114" s="23" t="str">
        <f t="shared" si="24"/>
        <v/>
      </c>
      <c r="C114" s="17" t="s">
        <v>835</v>
      </c>
      <c r="D114" s="18" t="s">
        <v>890</v>
      </c>
      <c r="E114" s="132">
        <f>入力!I117</f>
        <v>0</v>
      </c>
      <c r="F114" s="4" t="s">
        <v>764</v>
      </c>
      <c r="G114" s="9" t="s">
        <v>782</v>
      </c>
      <c r="H114" s="2" t="s">
        <v>226</v>
      </c>
      <c r="I114" s="140">
        <v>3.86</v>
      </c>
      <c r="J114" s="11"/>
      <c r="K114" s="32"/>
      <c r="L114" s="32" t="str">
        <f t="shared" si="17"/>
        <v/>
      </c>
      <c r="M114" s="32" t="str">
        <f t="shared" si="18"/>
        <v/>
      </c>
      <c r="N114" s="32" t="str">
        <f t="shared" si="19"/>
        <v/>
      </c>
      <c r="O114" s="32"/>
      <c r="P114" s="26" t="str">
        <f t="shared" si="20"/>
        <v>ACE2W69</v>
      </c>
      <c r="Q114" s="33" t="str">
        <f t="shared" si="21"/>
        <v>２ＷＡＹ妻側６９（L型幅木）</v>
      </c>
      <c r="R114" s="33">
        <f t="shared" si="25"/>
        <v>0</v>
      </c>
      <c r="S114" s="33">
        <f t="shared" si="26"/>
        <v>3.86</v>
      </c>
      <c r="T114" s="33">
        <f t="shared" si="27"/>
        <v>0</v>
      </c>
      <c r="U114" s="33">
        <f t="shared" si="22"/>
        <v>0</v>
      </c>
      <c r="V114" s="33"/>
      <c r="Z114" s="28">
        <f t="shared" si="29"/>
        <v>45860</v>
      </c>
      <c r="AA114" s="124" t="str">
        <f t="shared" si="30"/>
        <v/>
      </c>
      <c r="AB114" s="38">
        <f t="shared" si="31"/>
        <v>45860</v>
      </c>
      <c r="AC114" s="29" t="str">
        <f t="shared" si="23"/>
        <v>火</v>
      </c>
      <c r="AD114" s="103"/>
    </row>
    <row r="115" spans="1:30" ht="20.100000000000001" customHeight="1" thickBot="1">
      <c r="A115" s="23" t="str">
        <f>IF(B115="","",(COUNTIF($B$2:B115,B115)))</f>
        <v/>
      </c>
      <c r="B115" s="23" t="str">
        <f t="shared" si="24"/>
        <v/>
      </c>
      <c r="C115" s="17" t="s">
        <v>228</v>
      </c>
      <c r="D115" s="20" t="s">
        <v>822</v>
      </c>
      <c r="E115" s="132">
        <f>入力!I118</f>
        <v>0</v>
      </c>
      <c r="F115" s="4" t="s">
        <v>765</v>
      </c>
      <c r="G115" s="9" t="s">
        <v>524</v>
      </c>
      <c r="H115" s="2" t="s">
        <v>227</v>
      </c>
      <c r="I115" s="137">
        <v>2.7</v>
      </c>
      <c r="J115" s="11"/>
      <c r="K115" s="32"/>
      <c r="L115" s="32" t="str">
        <f t="shared" si="17"/>
        <v/>
      </c>
      <c r="M115" s="32" t="str">
        <f t="shared" si="18"/>
        <v/>
      </c>
      <c r="N115" s="32" t="str">
        <f t="shared" si="19"/>
        <v/>
      </c>
      <c r="O115" s="32"/>
      <c r="P115" s="26" t="str">
        <f t="shared" si="20"/>
        <v>AJP</v>
      </c>
      <c r="Q115" s="33" t="str">
        <f t="shared" si="21"/>
        <v>パイプジャッキベース</v>
      </c>
      <c r="R115" s="33">
        <f t="shared" si="25"/>
        <v>0</v>
      </c>
      <c r="S115" s="33">
        <f t="shared" si="26"/>
        <v>2.7</v>
      </c>
      <c r="T115" s="33">
        <f t="shared" si="27"/>
        <v>0</v>
      </c>
      <c r="U115" s="33">
        <f t="shared" si="22"/>
        <v>0</v>
      </c>
      <c r="V115" s="33"/>
      <c r="Z115" s="28">
        <f t="shared" si="29"/>
        <v>45861</v>
      </c>
      <c r="AA115" s="124" t="str">
        <f t="shared" si="30"/>
        <v/>
      </c>
      <c r="AB115" s="38">
        <f t="shared" si="31"/>
        <v>45861</v>
      </c>
      <c r="AC115" s="29" t="str">
        <f t="shared" si="23"/>
        <v>水</v>
      </c>
      <c r="AD115" s="103"/>
    </row>
    <row r="116" spans="1:30" ht="20.100000000000001" customHeight="1" thickBot="1">
      <c r="A116" s="23" t="str">
        <f>IF(B116="","",(COUNTIF($B$2:B116,B116)))</f>
        <v/>
      </c>
      <c r="B116" s="23" t="str">
        <f t="shared" si="24"/>
        <v/>
      </c>
      <c r="C116" s="17" t="s">
        <v>230</v>
      </c>
      <c r="D116" s="18" t="s">
        <v>823</v>
      </c>
      <c r="E116" s="132">
        <f>入力!I119</f>
        <v>0</v>
      </c>
      <c r="F116" s="4" t="s">
        <v>765</v>
      </c>
      <c r="G116" s="9" t="s">
        <v>524</v>
      </c>
      <c r="H116" s="2" t="s">
        <v>229</v>
      </c>
      <c r="I116" s="137">
        <v>3.6</v>
      </c>
      <c r="J116" s="11"/>
      <c r="K116" s="32"/>
      <c r="L116" s="32" t="str">
        <f t="shared" si="17"/>
        <v/>
      </c>
      <c r="M116" s="32" t="str">
        <f t="shared" si="18"/>
        <v/>
      </c>
      <c r="N116" s="32" t="str">
        <f t="shared" si="19"/>
        <v/>
      </c>
      <c r="O116" s="32"/>
      <c r="P116" s="26" t="str">
        <f t="shared" si="20"/>
        <v>PIJ</v>
      </c>
      <c r="Q116" s="33" t="str">
        <f t="shared" si="21"/>
        <v>自在ジャッキ</v>
      </c>
      <c r="R116" s="33">
        <f t="shared" si="25"/>
        <v>0</v>
      </c>
      <c r="S116" s="33">
        <f t="shared" si="26"/>
        <v>3.6</v>
      </c>
      <c r="T116" s="33">
        <f t="shared" si="27"/>
        <v>0</v>
      </c>
      <c r="U116" s="33">
        <f t="shared" si="22"/>
        <v>0</v>
      </c>
      <c r="V116" s="33"/>
      <c r="Z116" s="28">
        <f t="shared" si="29"/>
        <v>45862</v>
      </c>
      <c r="AA116" s="124" t="str">
        <f t="shared" si="30"/>
        <v/>
      </c>
      <c r="AB116" s="38">
        <f t="shared" si="31"/>
        <v>45862</v>
      </c>
      <c r="AC116" s="29" t="str">
        <f t="shared" si="23"/>
        <v>木</v>
      </c>
      <c r="AD116" s="103"/>
    </row>
    <row r="117" spans="1:30" ht="20.100000000000001" customHeight="1" thickBot="1">
      <c r="A117" s="23" t="str">
        <f>IF(B117="","",(COUNTIF($B$2:B117,B117)))</f>
        <v/>
      </c>
      <c r="B117" s="23" t="str">
        <f t="shared" si="24"/>
        <v/>
      </c>
      <c r="C117" s="17" t="s">
        <v>232</v>
      </c>
      <c r="D117" s="18" t="s">
        <v>833</v>
      </c>
      <c r="E117" s="132">
        <f>入力!I120</f>
        <v>0</v>
      </c>
      <c r="F117" s="4" t="s">
        <v>765</v>
      </c>
      <c r="G117" s="9" t="s">
        <v>524</v>
      </c>
      <c r="H117" s="2" t="s">
        <v>231</v>
      </c>
      <c r="I117" s="137">
        <v>3.5</v>
      </c>
      <c r="J117" s="11"/>
      <c r="K117" s="32"/>
      <c r="L117" s="32" t="str">
        <f t="shared" si="17"/>
        <v/>
      </c>
      <c r="M117" s="32" t="str">
        <f t="shared" si="18"/>
        <v/>
      </c>
      <c r="N117" s="32" t="str">
        <f t="shared" si="19"/>
        <v/>
      </c>
      <c r="O117" s="32"/>
      <c r="P117" s="26" t="str">
        <f t="shared" si="20"/>
        <v>X0094</v>
      </c>
      <c r="Q117" s="33" t="str">
        <f t="shared" si="21"/>
        <v>ピポットジャッキ</v>
      </c>
      <c r="R117" s="33">
        <f t="shared" si="25"/>
        <v>0</v>
      </c>
      <c r="S117" s="33">
        <f t="shared" si="26"/>
        <v>3.5</v>
      </c>
      <c r="T117" s="33">
        <f t="shared" si="27"/>
        <v>0</v>
      </c>
      <c r="U117" s="33">
        <f t="shared" si="22"/>
        <v>0</v>
      </c>
      <c r="V117" s="33"/>
      <c r="Z117" s="28">
        <f t="shared" si="29"/>
        <v>45863</v>
      </c>
      <c r="AA117" s="124" t="str">
        <f t="shared" si="30"/>
        <v/>
      </c>
      <c r="AB117" s="38">
        <f t="shared" si="31"/>
        <v>45863</v>
      </c>
      <c r="AC117" s="29" t="str">
        <f t="shared" si="23"/>
        <v>金</v>
      </c>
      <c r="AD117" s="103"/>
    </row>
    <row r="118" spans="1:30" ht="20.100000000000001" customHeight="1" thickBot="1">
      <c r="A118" s="23" t="str">
        <f>IF(B118="","",(COUNTIF($B$2:B118,B118)))</f>
        <v/>
      </c>
      <c r="B118" s="23" t="str">
        <f t="shared" si="24"/>
        <v/>
      </c>
      <c r="C118" s="17" t="s">
        <v>234</v>
      </c>
      <c r="D118" s="18" t="s">
        <v>824</v>
      </c>
      <c r="E118" s="132">
        <f>入力!I121</f>
        <v>0</v>
      </c>
      <c r="F118" s="4" t="s">
        <v>765</v>
      </c>
      <c r="G118" s="9" t="s">
        <v>524</v>
      </c>
      <c r="H118" s="2" t="s">
        <v>233</v>
      </c>
      <c r="I118" s="137">
        <v>5.0999999999999996</v>
      </c>
      <c r="J118" s="11"/>
      <c r="K118" s="32"/>
      <c r="L118" s="32" t="str">
        <f t="shared" si="17"/>
        <v/>
      </c>
      <c r="M118" s="32" t="str">
        <f t="shared" si="18"/>
        <v/>
      </c>
      <c r="N118" s="32" t="str">
        <f t="shared" si="19"/>
        <v/>
      </c>
      <c r="O118" s="32"/>
      <c r="P118" s="26" t="str">
        <f t="shared" si="20"/>
        <v>AO752</v>
      </c>
      <c r="Q118" s="33" t="str">
        <f t="shared" si="21"/>
        <v>大引受ジャッキ</v>
      </c>
      <c r="R118" s="33">
        <f t="shared" si="25"/>
        <v>0</v>
      </c>
      <c r="S118" s="33">
        <f t="shared" si="26"/>
        <v>5.0999999999999996</v>
      </c>
      <c r="T118" s="33">
        <f t="shared" si="27"/>
        <v>0</v>
      </c>
      <c r="U118" s="33">
        <f t="shared" si="22"/>
        <v>0</v>
      </c>
      <c r="V118" s="33"/>
      <c r="Z118" s="28">
        <f t="shared" si="29"/>
        <v>45864</v>
      </c>
      <c r="AA118" s="124" t="str">
        <f t="shared" si="30"/>
        <v>*</v>
      </c>
      <c r="AB118" s="38">
        <f t="shared" si="31"/>
        <v>45864</v>
      </c>
      <c r="AC118" s="29" t="str">
        <f t="shared" si="23"/>
        <v>土</v>
      </c>
      <c r="AD118" s="103" t="s">
        <v>547</v>
      </c>
    </row>
    <row r="119" spans="1:30" ht="20.100000000000001" customHeight="1" thickBot="1">
      <c r="A119" s="23" t="str">
        <f>IF(B119="","",(COUNTIF($B$2:B119,B119)))</f>
        <v/>
      </c>
      <c r="B119" s="23" t="str">
        <f t="shared" si="24"/>
        <v/>
      </c>
      <c r="C119" s="17" t="s">
        <v>236</v>
      </c>
      <c r="D119" s="18" t="s">
        <v>825</v>
      </c>
      <c r="E119" s="132">
        <f>入力!I122</f>
        <v>0</v>
      </c>
      <c r="F119" s="4" t="s">
        <v>765</v>
      </c>
      <c r="G119" s="9" t="s">
        <v>524</v>
      </c>
      <c r="H119" s="2" t="s">
        <v>235</v>
      </c>
      <c r="I119" s="137">
        <v>6.5</v>
      </c>
      <c r="J119" s="11"/>
      <c r="K119" s="32"/>
      <c r="L119" s="32" t="str">
        <f t="shared" si="17"/>
        <v/>
      </c>
      <c r="M119" s="32" t="str">
        <f t="shared" si="18"/>
        <v/>
      </c>
      <c r="N119" s="32" t="str">
        <f t="shared" si="19"/>
        <v/>
      </c>
      <c r="O119" s="32"/>
      <c r="P119" s="26" t="str">
        <f t="shared" si="20"/>
        <v>AO752L</v>
      </c>
      <c r="Q119" s="33" t="str">
        <f t="shared" si="21"/>
        <v>大引受ジャッキ　ロング</v>
      </c>
      <c r="R119" s="33">
        <f t="shared" si="25"/>
        <v>0</v>
      </c>
      <c r="S119" s="33">
        <f t="shared" si="26"/>
        <v>6.5</v>
      </c>
      <c r="T119" s="33">
        <f t="shared" si="27"/>
        <v>0</v>
      </c>
      <c r="U119" s="33">
        <f t="shared" si="22"/>
        <v>0</v>
      </c>
      <c r="V119" s="33"/>
      <c r="Z119" s="28">
        <f t="shared" si="29"/>
        <v>45865</v>
      </c>
      <c r="AA119" s="124" t="str">
        <f t="shared" si="30"/>
        <v>*</v>
      </c>
      <c r="AB119" s="38">
        <f t="shared" si="31"/>
        <v>45865</v>
      </c>
      <c r="AC119" s="29" t="str">
        <f t="shared" si="23"/>
        <v>日</v>
      </c>
      <c r="AD119" s="103" t="s">
        <v>547</v>
      </c>
    </row>
    <row r="120" spans="1:30" ht="20.100000000000001" customHeight="1" thickBot="1">
      <c r="A120" s="23" t="str">
        <f>IF(B120="","",(COUNTIF($B$2:B120,B120)))</f>
        <v/>
      </c>
      <c r="B120" s="23" t="str">
        <f t="shared" si="24"/>
        <v/>
      </c>
      <c r="C120" s="17" t="s">
        <v>238</v>
      </c>
      <c r="D120" s="18" t="s">
        <v>826</v>
      </c>
      <c r="E120" s="132">
        <f>入力!I123</f>
        <v>0</v>
      </c>
      <c r="F120" s="4" t="s">
        <v>765</v>
      </c>
      <c r="G120" s="9" t="s">
        <v>524</v>
      </c>
      <c r="H120" s="2" t="s">
        <v>237</v>
      </c>
      <c r="I120" s="137">
        <v>5.8</v>
      </c>
      <c r="J120" s="11"/>
      <c r="K120" s="32"/>
      <c r="L120" s="32" t="str">
        <f t="shared" si="17"/>
        <v/>
      </c>
      <c r="M120" s="32" t="str">
        <f t="shared" si="18"/>
        <v/>
      </c>
      <c r="N120" s="32" t="str">
        <f t="shared" si="19"/>
        <v/>
      </c>
      <c r="O120" s="32"/>
      <c r="P120" s="26" t="str">
        <f t="shared" si="20"/>
        <v>HOJ</v>
      </c>
      <c r="Q120" s="33" t="str">
        <f t="shared" si="21"/>
        <v>３Ｔダブル大引受ジャッキ</v>
      </c>
      <c r="R120" s="33">
        <f t="shared" si="25"/>
        <v>0</v>
      </c>
      <c r="S120" s="33">
        <f t="shared" si="26"/>
        <v>5.8</v>
      </c>
      <c r="T120" s="33">
        <f t="shared" si="27"/>
        <v>0</v>
      </c>
      <c r="U120" s="33">
        <f t="shared" si="22"/>
        <v>0</v>
      </c>
      <c r="V120" s="33"/>
      <c r="Z120" s="28">
        <f t="shared" si="29"/>
        <v>45866</v>
      </c>
      <c r="AA120" s="124" t="str">
        <f t="shared" si="30"/>
        <v/>
      </c>
      <c r="AB120" s="38">
        <f t="shared" si="31"/>
        <v>45866</v>
      </c>
      <c r="AC120" s="29" t="str">
        <f t="shared" si="23"/>
        <v>月</v>
      </c>
      <c r="AD120" s="103"/>
    </row>
    <row r="121" spans="1:30" ht="20.100000000000001" customHeight="1" thickBot="1">
      <c r="A121" s="23" t="str">
        <f>IF(B121="","",(COUNTIF($B$2:B121,B121)))</f>
        <v/>
      </c>
      <c r="B121" s="23" t="str">
        <f t="shared" si="24"/>
        <v/>
      </c>
      <c r="C121" s="17" t="s">
        <v>240</v>
      </c>
      <c r="D121" s="18" t="s">
        <v>827</v>
      </c>
      <c r="E121" s="132">
        <f>入力!I124</f>
        <v>0</v>
      </c>
      <c r="F121" s="4" t="s">
        <v>766</v>
      </c>
      <c r="G121" s="9" t="s">
        <v>502</v>
      </c>
      <c r="H121" s="2" t="s">
        <v>239</v>
      </c>
      <c r="I121" s="137">
        <v>1.2</v>
      </c>
      <c r="J121" s="11"/>
      <c r="K121" s="32"/>
      <c r="L121" s="32" t="str">
        <f t="shared" si="17"/>
        <v/>
      </c>
      <c r="M121" s="32" t="str">
        <f t="shared" si="18"/>
        <v/>
      </c>
      <c r="N121" s="32" t="str">
        <f t="shared" si="19"/>
        <v/>
      </c>
      <c r="O121" s="32"/>
      <c r="P121" s="26" t="str">
        <f t="shared" si="20"/>
        <v>US033</v>
      </c>
      <c r="Q121" s="33" t="str">
        <f t="shared" si="21"/>
        <v>シキカク（２０×３０）</v>
      </c>
      <c r="R121" s="33">
        <f t="shared" si="25"/>
        <v>0</v>
      </c>
      <c r="S121" s="33">
        <f t="shared" si="26"/>
        <v>1.2</v>
      </c>
      <c r="T121" s="33">
        <f t="shared" si="27"/>
        <v>0</v>
      </c>
      <c r="U121" s="33">
        <f t="shared" si="22"/>
        <v>0</v>
      </c>
      <c r="V121" s="33"/>
      <c r="Z121" s="28">
        <f t="shared" si="29"/>
        <v>45867</v>
      </c>
      <c r="AA121" s="124" t="str">
        <f t="shared" si="30"/>
        <v/>
      </c>
      <c r="AB121" s="38">
        <f t="shared" si="31"/>
        <v>45867</v>
      </c>
      <c r="AC121" s="29" t="str">
        <f t="shared" si="23"/>
        <v>火</v>
      </c>
      <c r="AD121" s="103"/>
    </row>
    <row r="122" spans="1:30" ht="20.100000000000001" customHeight="1" thickBot="1">
      <c r="A122" s="23" t="str">
        <f>IF(B122="","",(COUNTIF($B$2:B122,B122)))</f>
        <v/>
      </c>
      <c r="B122" s="23" t="str">
        <f t="shared" si="24"/>
        <v/>
      </c>
      <c r="C122" s="17" t="s">
        <v>242</v>
      </c>
      <c r="D122" s="18" t="s">
        <v>828</v>
      </c>
      <c r="E122" s="132">
        <f>入力!I125</f>
        <v>0</v>
      </c>
      <c r="F122" s="4" t="s">
        <v>766</v>
      </c>
      <c r="G122" s="9" t="s">
        <v>502</v>
      </c>
      <c r="H122" s="2" t="s">
        <v>241</v>
      </c>
      <c r="I122" s="137">
        <v>9</v>
      </c>
      <c r="J122" s="11"/>
      <c r="K122" s="32"/>
      <c r="L122" s="32" t="str">
        <f t="shared" si="17"/>
        <v/>
      </c>
      <c r="M122" s="32" t="str">
        <f t="shared" si="18"/>
        <v/>
      </c>
      <c r="N122" s="32" t="str">
        <f t="shared" si="19"/>
        <v/>
      </c>
      <c r="O122" s="32"/>
      <c r="P122" s="26" t="str">
        <f t="shared" si="20"/>
        <v>US23</v>
      </c>
      <c r="Q122" s="33" t="str">
        <f t="shared" si="21"/>
        <v>杉　敷板　２Ｍ　（Ｃ級）</v>
      </c>
      <c r="R122" s="33">
        <f t="shared" si="25"/>
        <v>0</v>
      </c>
      <c r="S122" s="33">
        <f t="shared" si="26"/>
        <v>9</v>
      </c>
      <c r="T122" s="33">
        <f t="shared" si="27"/>
        <v>0</v>
      </c>
      <c r="U122" s="33">
        <f t="shared" si="22"/>
        <v>0</v>
      </c>
      <c r="V122" s="33"/>
      <c r="Z122" s="28">
        <f t="shared" si="29"/>
        <v>45868</v>
      </c>
      <c r="AA122" s="124" t="str">
        <f t="shared" si="30"/>
        <v/>
      </c>
      <c r="AB122" s="38">
        <f t="shared" si="31"/>
        <v>45868</v>
      </c>
      <c r="AC122" s="29" t="str">
        <f t="shared" si="23"/>
        <v>水</v>
      </c>
      <c r="AD122" s="103"/>
    </row>
    <row r="123" spans="1:30" ht="20.100000000000001" customHeight="1" thickBot="1">
      <c r="A123" s="23" t="str">
        <f>IF(B123="","",(COUNTIF($B$2:B123,B123)))</f>
        <v/>
      </c>
      <c r="B123" s="23" t="str">
        <f t="shared" si="24"/>
        <v/>
      </c>
      <c r="C123" s="17" t="s">
        <v>244</v>
      </c>
      <c r="D123" s="18" t="s">
        <v>829</v>
      </c>
      <c r="E123" s="132">
        <f>入力!I126</f>
        <v>0</v>
      </c>
      <c r="F123" s="4" t="s">
        <v>766</v>
      </c>
      <c r="G123" s="9" t="s">
        <v>502</v>
      </c>
      <c r="H123" s="2" t="s">
        <v>243</v>
      </c>
      <c r="I123" s="137">
        <v>18</v>
      </c>
      <c r="J123" s="11"/>
      <c r="K123" s="32"/>
      <c r="L123" s="32" t="str">
        <f t="shared" si="17"/>
        <v/>
      </c>
      <c r="M123" s="32" t="str">
        <f t="shared" si="18"/>
        <v/>
      </c>
      <c r="N123" s="32" t="str">
        <f t="shared" si="19"/>
        <v/>
      </c>
      <c r="O123" s="32"/>
      <c r="P123" s="26" t="str">
        <f t="shared" si="20"/>
        <v>US43</v>
      </c>
      <c r="Q123" s="33" t="str">
        <f t="shared" si="21"/>
        <v>杉　敷板　４Ｍ　（Ｃ級）【ピンク】</v>
      </c>
      <c r="R123" s="33">
        <f t="shared" si="25"/>
        <v>0</v>
      </c>
      <c r="S123" s="33">
        <f t="shared" si="26"/>
        <v>18</v>
      </c>
      <c r="T123" s="33">
        <f t="shared" si="27"/>
        <v>0</v>
      </c>
      <c r="U123" s="33">
        <f t="shared" si="22"/>
        <v>0</v>
      </c>
      <c r="V123" s="33"/>
      <c r="Z123" s="28">
        <f t="shared" si="29"/>
        <v>45869</v>
      </c>
      <c r="AA123" s="124" t="str">
        <f t="shared" si="30"/>
        <v/>
      </c>
      <c r="AB123" s="38">
        <f t="shared" si="31"/>
        <v>45869</v>
      </c>
      <c r="AC123" s="29" t="str">
        <f t="shared" si="23"/>
        <v>木</v>
      </c>
      <c r="AD123" s="103"/>
    </row>
    <row r="124" spans="1:30" ht="20.100000000000001" customHeight="1" thickBot="1">
      <c r="A124" s="23" t="str">
        <f>IF(B124="","",(COUNTIF($B$2:B124,B124)))</f>
        <v/>
      </c>
      <c r="B124" s="23" t="str">
        <f t="shared" si="24"/>
        <v/>
      </c>
      <c r="C124" s="17" t="s">
        <v>950</v>
      </c>
      <c r="D124" s="18" t="s">
        <v>820</v>
      </c>
      <c r="E124" s="132">
        <f>入力!I127</f>
        <v>0</v>
      </c>
      <c r="F124" s="5" t="s">
        <v>767</v>
      </c>
      <c r="G124" s="9" t="s">
        <v>245</v>
      </c>
      <c r="H124" s="2" t="s">
        <v>525</v>
      </c>
      <c r="I124" s="137">
        <v>1.5</v>
      </c>
      <c r="J124" s="11"/>
      <c r="K124" s="32"/>
      <c r="L124" s="32" t="str">
        <f t="shared" si="17"/>
        <v/>
      </c>
      <c r="M124" s="32" t="str">
        <f t="shared" si="18"/>
        <v/>
      </c>
      <c r="N124" s="32" t="str">
        <f t="shared" si="19"/>
        <v/>
      </c>
      <c r="O124" s="32"/>
      <c r="P124" s="26" t="str">
        <f t="shared" si="20"/>
        <v>NKH</v>
      </c>
      <c r="Q124" s="33" t="str">
        <f t="shared" si="21"/>
        <v>壁つなぎ控え（H形鋼用）</v>
      </c>
      <c r="R124" s="33">
        <f t="shared" si="25"/>
        <v>0</v>
      </c>
      <c r="S124" s="33">
        <f t="shared" si="26"/>
        <v>1.5</v>
      </c>
      <c r="T124" s="33">
        <f t="shared" si="27"/>
        <v>0</v>
      </c>
      <c r="U124" s="33">
        <f t="shared" si="22"/>
        <v>0</v>
      </c>
      <c r="V124" s="33"/>
      <c r="Z124" s="28">
        <f t="shared" si="29"/>
        <v>45870</v>
      </c>
      <c r="AA124" s="124" t="str">
        <f t="shared" si="30"/>
        <v/>
      </c>
      <c r="AB124" s="38">
        <f t="shared" si="31"/>
        <v>45870</v>
      </c>
      <c r="AC124" s="29" t="str">
        <f t="shared" si="23"/>
        <v>金</v>
      </c>
      <c r="AD124" s="103"/>
    </row>
    <row r="125" spans="1:30" ht="20.100000000000001" customHeight="1" thickBot="1">
      <c r="A125" s="23" t="str">
        <f>IF(B125="","",(COUNTIF($B$2:B125,B125)))</f>
        <v/>
      </c>
      <c r="B125" s="23" t="str">
        <f t="shared" si="24"/>
        <v/>
      </c>
      <c r="C125" s="17" t="s">
        <v>247</v>
      </c>
      <c r="D125" s="18" t="s">
        <v>248</v>
      </c>
      <c r="E125" s="132">
        <f>入力!I128</f>
        <v>0</v>
      </c>
      <c r="F125" s="5" t="s">
        <v>767</v>
      </c>
      <c r="G125" s="9" t="s">
        <v>245</v>
      </c>
      <c r="H125" s="2" t="s">
        <v>246</v>
      </c>
      <c r="I125" s="137">
        <v>0.8</v>
      </c>
      <c r="J125" s="11">
        <v>20</v>
      </c>
      <c r="K125" s="32"/>
      <c r="L125" s="32" t="str">
        <f t="shared" si="17"/>
        <v/>
      </c>
      <c r="M125" s="32" t="str">
        <f t="shared" si="18"/>
        <v/>
      </c>
      <c r="N125" s="32" t="str">
        <f t="shared" si="19"/>
        <v/>
      </c>
      <c r="O125" s="32"/>
      <c r="P125" s="26" t="str">
        <f t="shared" si="20"/>
        <v>NK1416</v>
      </c>
      <c r="Q125" s="33" t="str">
        <f t="shared" si="21"/>
        <v>壁つなぎＮＫ１４１６</v>
      </c>
      <c r="R125" s="33">
        <f t="shared" si="25"/>
        <v>0</v>
      </c>
      <c r="S125" s="33">
        <f t="shared" si="26"/>
        <v>0.8</v>
      </c>
      <c r="T125" s="33">
        <f t="shared" si="27"/>
        <v>0</v>
      </c>
      <c r="U125" s="33">
        <f t="shared" si="22"/>
        <v>20</v>
      </c>
      <c r="V125" s="33">
        <f t="shared" ref="V125:V140" si="33">ROUNDDOWN(R125/U125,0)</f>
        <v>0</v>
      </c>
      <c r="Z125" s="28">
        <f t="shared" si="29"/>
        <v>45871</v>
      </c>
      <c r="AA125" s="124" t="str">
        <f t="shared" si="30"/>
        <v>*</v>
      </c>
      <c r="AB125" s="38">
        <f t="shared" si="31"/>
        <v>45871</v>
      </c>
      <c r="AC125" s="29" t="str">
        <f t="shared" si="23"/>
        <v>土</v>
      </c>
      <c r="AD125" s="103" t="s">
        <v>547</v>
      </c>
    </row>
    <row r="126" spans="1:30" ht="20.100000000000001" customHeight="1" thickBot="1">
      <c r="A126" s="23" t="str">
        <f>IF(B126="","",(COUNTIF($B$2:B126,B126)))</f>
        <v/>
      </c>
      <c r="B126" s="23" t="str">
        <f t="shared" si="24"/>
        <v/>
      </c>
      <c r="C126" s="17" t="s">
        <v>250</v>
      </c>
      <c r="D126" s="18" t="s">
        <v>251</v>
      </c>
      <c r="E126" s="132">
        <f>入力!I129</f>
        <v>0</v>
      </c>
      <c r="F126" s="5" t="s">
        <v>767</v>
      </c>
      <c r="G126" s="9" t="s">
        <v>245</v>
      </c>
      <c r="H126" s="2" t="s">
        <v>249</v>
      </c>
      <c r="I126" s="140">
        <v>0.85</v>
      </c>
      <c r="J126" s="11">
        <v>20</v>
      </c>
      <c r="K126" s="32"/>
      <c r="L126" s="32" t="str">
        <f t="shared" si="17"/>
        <v/>
      </c>
      <c r="M126" s="32" t="str">
        <f t="shared" si="18"/>
        <v/>
      </c>
      <c r="N126" s="32" t="str">
        <f t="shared" si="19"/>
        <v/>
      </c>
      <c r="O126" s="32"/>
      <c r="P126" s="26" t="str">
        <f t="shared" si="20"/>
        <v>NK1620</v>
      </c>
      <c r="Q126" s="33" t="str">
        <f t="shared" si="21"/>
        <v>壁つなぎＮＫ１６２０</v>
      </c>
      <c r="R126" s="33">
        <f t="shared" si="25"/>
        <v>0</v>
      </c>
      <c r="S126" s="33">
        <f t="shared" si="26"/>
        <v>0.85</v>
      </c>
      <c r="T126" s="33">
        <f t="shared" si="27"/>
        <v>0</v>
      </c>
      <c r="U126" s="33">
        <f t="shared" si="22"/>
        <v>20</v>
      </c>
      <c r="V126" s="33">
        <f t="shared" si="33"/>
        <v>0</v>
      </c>
      <c r="Z126" s="28">
        <f t="shared" si="29"/>
        <v>45872</v>
      </c>
      <c r="AA126" s="124" t="str">
        <f t="shared" si="30"/>
        <v>*</v>
      </c>
      <c r="AB126" s="38">
        <f t="shared" si="31"/>
        <v>45872</v>
      </c>
      <c r="AC126" s="29" t="str">
        <f t="shared" si="23"/>
        <v>日</v>
      </c>
      <c r="AD126" s="103" t="s">
        <v>547</v>
      </c>
    </row>
    <row r="127" spans="1:30" ht="20.100000000000001" customHeight="1" thickBot="1">
      <c r="A127" s="23" t="str">
        <f>IF(B127="","",(COUNTIF($B$2:B127,B127)))</f>
        <v/>
      </c>
      <c r="B127" s="23" t="str">
        <f t="shared" si="24"/>
        <v/>
      </c>
      <c r="C127" s="17" t="s">
        <v>253</v>
      </c>
      <c r="D127" s="18" t="s">
        <v>254</v>
      </c>
      <c r="E127" s="132">
        <f>入力!I130</f>
        <v>0</v>
      </c>
      <c r="F127" s="5" t="s">
        <v>767</v>
      </c>
      <c r="G127" s="9" t="s">
        <v>245</v>
      </c>
      <c r="H127" s="2" t="s">
        <v>252</v>
      </c>
      <c r="I127" s="137">
        <v>0.95</v>
      </c>
      <c r="J127" s="11">
        <v>20</v>
      </c>
      <c r="K127" s="32"/>
      <c r="L127" s="32" t="str">
        <f t="shared" si="17"/>
        <v/>
      </c>
      <c r="M127" s="32" t="str">
        <f t="shared" si="18"/>
        <v/>
      </c>
      <c r="N127" s="32" t="str">
        <f t="shared" si="19"/>
        <v/>
      </c>
      <c r="O127" s="32"/>
      <c r="P127" s="26" t="str">
        <f t="shared" si="20"/>
        <v>NK1925</v>
      </c>
      <c r="Q127" s="33" t="str">
        <f t="shared" si="21"/>
        <v>壁つなぎＮＫ１９２５</v>
      </c>
      <c r="R127" s="33">
        <f t="shared" si="25"/>
        <v>0</v>
      </c>
      <c r="S127" s="33">
        <f t="shared" si="26"/>
        <v>0.95</v>
      </c>
      <c r="T127" s="33">
        <f t="shared" si="27"/>
        <v>0</v>
      </c>
      <c r="U127" s="33">
        <f t="shared" si="22"/>
        <v>20</v>
      </c>
      <c r="V127" s="33">
        <f t="shared" si="33"/>
        <v>0</v>
      </c>
      <c r="Z127" s="28">
        <f t="shared" si="29"/>
        <v>45873</v>
      </c>
      <c r="AA127" s="124" t="str">
        <f t="shared" si="30"/>
        <v/>
      </c>
      <c r="AB127" s="38">
        <f t="shared" si="31"/>
        <v>45873</v>
      </c>
      <c r="AC127" s="29" t="str">
        <f t="shared" si="23"/>
        <v>月</v>
      </c>
      <c r="AD127" s="103"/>
    </row>
    <row r="128" spans="1:30" ht="20.100000000000001" customHeight="1" thickBot="1">
      <c r="A128" s="23" t="str">
        <f>IF(B128="","",(COUNTIF($B$2:B128,B128)))</f>
        <v/>
      </c>
      <c r="B128" s="23" t="str">
        <f t="shared" si="24"/>
        <v/>
      </c>
      <c r="C128" s="17" t="s">
        <v>256</v>
      </c>
      <c r="D128" s="18" t="s">
        <v>257</v>
      </c>
      <c r="E128" s="132">
        <f>入力!I131</f>
        <v>0</v>
      </c>
      <c r="F128" s="5" t="s">
        <v>767</v>
      </c>
      <c r="G128" s="9" t="s">
        <v>245</v>
      </c>
      <c r="H128" s="2" t="s">
        <v>255</v>
      </c>
      <c r="I128" s="137">
        <v>1.1000000000000001</v>
      </c>
      <c r="J128" s="11">
        <v>20</v>
      </c>
      <c r="K128" s="32"/>
      <c r="L128" s="32" t="str">
        <f t="shared" si="17"/>
        <v/>
      </c>
      <c r="M128" s="32" t="str">
        <f t="shared" si="18"/>
        <v/>
      </c>
      <c r="N128" s="32" t="str">
        <f t="shared" si="19"/>
        <v/>
      </c>
      <c r="O128" s="32"/>
      <c r="P128" s="26" t="str">
        <f t="shared" si="20"/>
        <v>NK2434</v>
      </c>
      <c r="Q128" s="33" t="str">
        <f t="shared" si="21"/>
        <v>壁つなぎＮＫ２４３４</v>
      </c>
      <c r="R128" s="33">
        <f t="shared" si="25"/>
        <v>0</v>
      </c>
      <c r="S128" s="33">
        <f t="shared" si="26"/>
        <v>1.1000000000000001</v>
      </c>
      <c r="T128" s="33">
        <f t="shared" si="27"/>
        <v>0</v>
      </c>
      <c r="U128" s="33">
        <f t="shared" si="22"/>
        <v>20</v>
      </c>
      <c r="V128" s="33">
        <f t="shared" si="33"/>
        <v>0</v>
      </c>
      <c r="Z128" s="28">
        <f t="shared" si="29"/>
        <v>45874</v>
      </c>
      <c r="AA128" s="124" t="str">
        <f t="shared" si="30"/>
        <v/>
      </c>
      <c r="AB128" s="38">
        <f t="shared" si="31"/>
        <v>45874</v>
      </c>
      <c r="AC128" s="29" t="str">
        <f t="shared" si="23"/>
        <v>火</v>
      </c>
      <c r="AD128" s="103"/>
    </row>
    <row r="129" spans="1:30" ht="20.100000000000001" customHeight="1" thickBot="1">
      <c r="A129" s="23" t="str">
        <f>IF(B129="","",(COUNTIF($B$2:B129,B129)))</f>
        <v/>
      </c>
      <c r="B129" s="23" t="str">
        <f t="shared" si="24"/>
        <v/>
      </c>
      <c r="C129" s="17" t="s">
        <v>259</v>
      </c>
      <c r="D129" s="18" t="s">
        <v>260</v>
      </c>
      <c r="E129" s="132">
        <f>入力!I132</f>
        <v>0</v>
      </c>
      <c r="F129" s="5" t="s">
        <v>767</v>
      </c>
      <c r="G129" s="9" t="s">
        <v>245</v>
      </c>
      <c r="H129" s="2" t="s">
        <v>258</v>
      </c>
      <c r="I129" s="137">
        <v>1.4</v>
      </c>
      <c r="J129" s="11">
        <v>15</v>
      </c>
      <c r="K129" s="32"/>
      <c r="L129" s="32" t="str">
        <f t="shared" si="17"/>
        <v/>
      </c>
      <c r="M129" s="32" t="str">
        <f t="shared" si="18"/>
        <v/>
      </c>
      <c r="N129" s="32" t="str">
        <f t="shared" si="19"/>
        <v/>
      </c>
      <c r="O129" s="32"/>
      <c r="P129" s="26" t="str">
        <f t="shared" ref="P129:P192" si="34">IF(E129="0","",H129)</f>
        <v>NK3352</v>
      </c>
      <c r="Q129" s="33" t="str">
        <f t="shared" ref="Q129:Q192" si="35">IF(E129="0","",C129)</f>
        <v>壁つなぎＮＫ３３５２</v>
      </c>
      <c r="R129" s="33">
        <f t="shared" si="25"/>
        <v>0</v>
      </c>
      <c r="S129" s="33">
        <f t="shared" si="26"/>
        <v>1.4</v>
      </c>
      <c r="T129" s="33">
        <f t="shared" si="27"/>
        <v>0</v>
      </c>
      <c r="U129" s="33">
        <f t="shared" si="22"/>
        <v>15</v>
      </c>
      <c r="V129" s="33">
        <f t="shared" si="33"/>
        <v>0</v>
      </c>
      <c r="Z129" s="28">
        <f t="shared" si="29"/>
        <v>45875</v>
      </c>
      <c r="AA129" s="124" t="str">
        <f t="shared" si="30"/>
        <v/>
      </c>
      <c r="AB129" s="38">
        <f t="shared" si="31"/>
        <v>45875</v>
      </c>
      <c r="AC129" s="29" t="str">
        <f t="shared" si="23"/>
        <v>水</v>
      </c>
      <c r="AD129" s="103"/>
    </row>
    <row r="130" spans="1:30" ht="20.100000000000001" customHeight="1" thickBot="1">
      <c r="A130" s="23" t="str">
        <f>IF(B130="","",(COUNTIF($B$2:B130,B130)))</f>
        <v/>
      </c>
      <c r="B130" s="23" t="str">
        <f t="shared" si="24"/>
        <v/>
      </c>
      <c r="C130" s="17" t="s">
        <v>262</v>
      </c>
      <c r="D130" s="18" t="s">
        <v>263</v>
      </c>
      <c r="E130" s="132">
        <f>入力!I133</f>
        <v>0</v>
      </c>
      <c r="F130" s="5" t="s">
        <v>767</v>
      </c>
      <c r="G130" s="9" t="s">
        <v>245</v>
      </c>
      <c r="H130" s="2" t="s">
        <v>261</v>
      </c>
      <c r="I130" s="137">
        <v>1.8</v>
      </c>
      <c r="J130" s="11">
        <v>10</v>
      </c>
      <c r="K130" s="32"/>
      <c r="L130" s="32" t="str">
        <f t="shared" ref="L130:L193" si="36">IFERROR(VLOOKUP(K130,$A$2:$E$999,3,FALSE),"")</f>
        <v/>
      </c>
      <c r="M130" s="32" t="str">
        <f t="shared" ref="M130:M193" si="37">IFERROR(VLOOKUP(K130,$A$2:$E$99,4,FALSE),"")</f>
        <v/>
      </c>
      <c r="N130" s="32" t="str">
        <f t="shared" ref="N130:N193" si="38">IFERROR(VLOOKUP(K130,$A$2:$E$499,5,FALSE),"")</f>
        <v/>
      </c>
      <c r="O130" s="32"/>
      <c r="P130" s="26" t="str">
        <f t="shared" si="34"/>
        <v>NK5072</v>
      </c>
      <c r="Q130" s="33" t="str">
        <f t="shared" si="35"/>
        <v>壁つなぎＮＫ５０７２</v>
      </c>
      <c r="R130" s="33">
        <f t="shared" ref="R130:R193" si="39">IF(E130="","",E130)</f>
        <v>0</v>
      </c>
      <c r="S130" s="33">
        <f t="shared" ref="S130:S193" si="40">IF(E130="",0,I130)</f>
        <v>1.8</v>
      </c>
      <c r="T130" s="33">
        <f t="shared" si="27"/>
        <v>0</v>
      </c>
      <c r="U130" s="33">
        <f t="shared" ref="U130:U193" si="41">IF(E130="0","",J130)</f>
        <v>10</v>
      </c>
      <c r="V130" s="33">
        <f t="shared" si="33"/>
        <v>0</v>
      </c>
      <c r="Z130" s="28">
        <f t="shared" si="29"/>
        <v>45876</v>
      </c>
      <c r="AA130" s="124" t="str">
        <f t="shared" si="30"/>
        <v/>
      </c>
      <c r="AB130" s="38">
        <f t="shared" si="31"/>
        <v>45876</v>
      </c>
      <c r="AC130" s="29" t="str">
        <f t="shared" ref="AC130:AC193" si="42">TEXT(AB130,"aaa")</f>
        <v>木</v>
      </c>
      <c r="AD130" s="103"/>
    </row>
    <row r="131" spans="1:30" ht="20.100000000000001" customHeight="1" thickBot="1">
      <c r="A131" s="23" t="str">
        <f>IF(B131="","",(COUNTIF($B$2:B131,B131)))</f>
        <v/>
      </c>
      <c r="B131" s="23" t="str">
        <f t="shared" ref="B131:B194" si="43">IF(E131,"1","")</f>
        <v/>
      </c>
      <c r="C131" s="17" t="s">
        <v>265</v>
      </c>
      <c r="D131" s="18" t="s">
        <v>266</v>
      </c>
      <c r="E131" s="132">
        <f>入力!I134</f>
        <v>0</v>
      </c>
      <c r="F131" s="5" t="s">
        <v>767</v>
      </c>
      <c r="G131" s="9" t="s">
        <v>245</v>
      </c>
      <c r="H131" s="2" t="s">
        <v>264</v>
      </c>
      <c r="I131" s="137">
        <v>2.5</v>
      </c>
      <c r="J131" s="11">
        <v>5</v>
      </c>
      <c r="K131" s="32"/>
      <c r="L131" s="32" t="str">
        <f t="shared" si="36"/>
        <v/>
      </c>
      <c r="M131" s="32" t="str">
        <f t="shared" si="37"/>
        <v/>
      </c>
      <c r="N131" s="32" t="str">
        <f t="shared" si="38"/>
        <v/>
      </c>
      <c r="O131" s="32"/>
      <c r="P131" s="26" t="str">
        <f t="shared" si="34"/>
        <v>NK7092</v>
      </c>
      <c r="Q131" s="33" t="str">
        <f t="shared" si="35"/>
        <v>壁つなぎＮＫ７０９２【赤】</v>
      </c>
      <c r="R131" s="33">
        <f t="shared" si="39"/>
        <v>0</v>
      </c>
      <c r="S131" s="33">
        <f t="shared" si="40"/>
        <v>2.5</v>
      </c>
      <c r="T131" s="33">
        <f t="shared" ref="T131:T194" si="44">R131*S131</f>
        <v>0</v>
      </c>
      <c r="U131" s="33">
        <f t="shared" si="41"/>
        <v>5</v>
      </c>
      <c r="V131" s="33">
        <f t="shared" si="33"/>
        <v>0</v>
      </c>
      <c r="Z131" s="28">
        <f t="shared" ref="Z131:Z142" si="45">AB131</f>
        <v>45877</v>
      </c>
      <c r="AA131" s="124" t="str">
        <f t="shared" ref="AA131:AA194" si="46">IF(AD131="","","*")</f>
        <v/>
      </c>
      <c r="AB131" s="38">
        <f t="shared" si="31"/>
        <v>45877</v>
      </c>
      <c r="AC131" s="29" t="str">
        <f t="shared" si="42"/>
        <v>金</v>
      </c>
      <c r="AD131" s="103"/>
    </row>
    <row r="132" spans="1:30" ht="20.100000000000001" customHeight="1" thickBot="1">
      <c r="A132" s="23" t="str">
        <f>IF(B132="","",(COUNTIF($B$2:B132,B132)))</f>
        <v/>
      </c>
      <c r="B132" s="23" t="str">
        <f t="shared" si="43"/>
        <v/>
      </c>
      <c r="C132" s="17" t="s">
        <v>268</v>
      </c>
      <c r="D132" s="18" t="s">
        <v>269</v>
      </c>
      <c r="E132" s="132">
        <f>入力!I135</f>
        <v>0</v>
      </c>
      <c r="F132" s="5" t="s">
        <v>767</v>
      </c>
      <c r="G132" s="9" t="s">
        <v>245</v>
      </c>
      <c r="H132" s="2" t="s">
        <v>267</v>
      </c>
      <c r="I132" s="137">
        <v>2.94</v>
      </c>
      <c r="J132" s="11">
        <v>5</v>
      </c>
      <c r="K132" s="32"/>
      <c r="L132" s="32" t="str">
        <f t="shared" si="36"/>
        <v/>
      </c>
      <c r="M132" s="32" t="str">
        <f t="shared" si="37"/>
        <v/>
      </c>
      <c r="N132" s="32" t="str">
        <f t="shared" si="38"/>
        <v/>
      </c>
      <c r="O132" s="32"/>
      <c r="P132" s="26" t="str">
        <f t="shared" si="34"/>
        <v>NK90112</v>
      </c>
      <c r="Q132" s="33" t="str">
        <f t="shared" si="35"/>
        <v>壁つなぎＮＫ９０１１２【青】</v>
      </c>
      <c r="R132" s="33">
        <f t="shared" si="39"/>
        <v>0</v>
      </c>
      <c r="S132" s="33">
        <f t="shared" si="40"/>
        <v>2.94</v>
      </c>
      <c r="T132" s="33">
        <f t="shared" si="44"/>
        <v>0</v>
      </c>
      <c r="U132" s="33">
        <f t="shared" si="41"/>
        <v>5</v>
      </c>
      <c r="V132" s="33">
        <f t="shared" si="33"/>
        <v>0</v>
      </c>
      <c r="Z132" s="28">
        <f t="shared" si="45"/>
        <v>45878</v>
      </c>
      <c r="AA132" s="124" t="str">
        <f t="shared" si="46"/>
        <v>*</v>
      </c>
      <c r="AB132" s="38">
        <f t="shared" ref="AB132:AB195" si="47">AB131+1</f>
        <v>45878</v>
      </c>
      <c r="AC132" s="29" t="str">
        <f t="shared" si="42"/>
        <v>土</v>
      </c>
      <c r="AD132" s="103" t="s">
        <v>547</v>
      </c>
    </row>
    <row r="133" spans="1:30" ht="20.100000000000001" customHeight="1" thickBot="1">
      <c r="A133" s="23" t="str">
        <f>IF(B133="","",(COUNTIF($B$2:B133,B133)))</f>
        <v/>
      </c>
      <c r="B133" s="23" t="str">
        <f t="shared" si="43"/>
        <v/>
      </c>
      <c r="C133" s="17" t="s">
        <v>271</v>
      </c>
      <c r="D133" s="18" t="s">
        <v>272</v>
      </c>
      <c r="E133" s="132">
        <f>入力!I136</f>
        <v>0</v>
      </c>
      <c r="F133" s="4" t="s">
        <v>768</v>
      </c>
      <c r="G133" s="9" t="s">
        <v>549</v>
      </c>
      <c r="H133" s="2" t="s">
        <v>270</v>
      </c>
      <c r="I133" s="137">
        <v>0.78</v>
      </c>
      <c r="J133" s="11">
        <v>20</v>
      </c>
      <c r="K133" s="32"/>
      <c r="L133" s="32" t="str">
        <f t="shared" si="36"/>
        <v/>
      </c>
      <c r="M133" s="32" t="str">
        <f t="shared" si="37"/>
        <v/>
      </c>
      <c r="N133" s="32" t="str">
        <f t="shared" si="38"/>
        <v/>
      </c>
      <c r="O133" s="32"/>
      <c r="P133" s="26" t="str">
        <f t="shared" si="34"/>
        <v>KCC10</v>
      </c>
      <c r="Q133" s="33" t="str">
        <f t="shared" si="35"/>
        <v>兼用クランプ（Ｈ）　直交</v>
      </c>
      <c r="R133" s="33">
        <f t="shared" si="39"/>
        <v>0</v>
      </c>
      <c r="S133" s="33">
        <f t="shared" si="40"/>
        <v>0.78</v>
      </c>
      <c r="T133" s="33">
        <f t="shared" si="44"/>
        <v>0</v>
      </c>
      <c r="U133" s="33">
        <f t="shared" si="41"/>
        <v>20</v>
      </c>
      <c r="V133" s="33">
        <f t="shared" si="33"/>
        <v>0</v>
      </c>
      <c r="Z133" s="28">
        <f t="shared" si="45"/>
        <v>45879</v>
      </c>
      <c r="AA133" s="124" t="str">
        <f t="shared" si="46"/>
        <v>*</v>
      </c>
      <c r="AB133" s="38">
        <f t="shared" si="47"/>
        <v>45879</v>
      </c>
      <c r="AC133" s="29" t="str">
        <f t="shared" si="42"/>
        <v>日</v>
      </c>
      <c r="AD133" s="103" t="s">
        <v>547</v>
      </c>
    </row>
    <row r="134" spans="1:30" ht="20.100000000000001" customHeight="1" thickBot="1">
      <c r="A134" s="23" t="str">
        <f>IF(B134="","",(COUNTIF($B$2:B134,B134)))</f>
        <v/>
      </c>
      <c r="B134" s="23" t="str">
        <f t="shared" si="43"/>
        <v/>
      </c>
      <c r="C134" s="17" t="s">
        <v>274</v>
      </c>
      <c r="D134" s="18" t="s">
        <v>272</v>
      </c>
      <c r="E134" s="132">
        <f>入力!I137</f>
        <v>0</v>
      </c>
      <c r="F134" s="4" t="s">
        <v>768</v>
      </c>
      <c r="G134" s="9" t="s">
        <v>549</v>
      </c>
      <c r="H134" s="2" t="s">
        <v>273</v>
      </c>
      <c r="I134" s="137">
        <v>0.78</v>
      </c>
      <c r="J134" s="11">
        <v>20</v>
      </c>
      <c r="K134" s="32"/>
      <c r="L134" s="32" t="str">
        <f t="shared" si="36"/>
        <v/>
      </c>
      <c r="M134" s="32" t="str">
        <f t="shared" si="37"/>
        <v/>
      </c>
      <c r="N134" s="32" t="str">
        <f t="shared" si="38"/>
        <v/>
      </c>
      <c r="O134" s="32"/>
      <c r="P134" s="26" t="str">
        <f t="shared" si="34"/>
        <v>KCC11</v>
      </c>
      <c r="Q134" s="33" t="str">
        <f t="shared" si="35"/>
        <v>兼用クランプ（Ｈ）　自在</v>
      </c>
      <c r="R134" s="33">
        <f t="shared" si="39"/>
        <v>0</v>
      </c>
      <c r="S134" s="33">
        <f t="shared" si="40"/>
        <v>0.78</v>
      </c>
      <c r="T134" s="33">
        <f t="shared" si="44"/>
        <v>0</v>
      </c>
      <c r="U134" s="33">
        <f t="shared" si="41"/>
        <v>20</v>
      </c>
      <c r="V134" s="33">
        <f t="shared" si="33"/>
        <v>0</v>
      </c>
      <c r="Z134" s="28">
        <f t="shared" si="45"/>
        <v>45880</v>
      </c>
      <c r="AA134" s="124" t="str">
        <f t="shared" si="46"/>
        <v>*</v>
      </c>
      <c r="AB134" s="38">
        <f t="shared" si="47"/>
        <v>45880</v>
      </c>
      <c r="AC134" s="29" t="str">
        <f t="shared" si="42"/>
        <v>月</v>
      </c>
      <c r="AD134" s="103" t="s">
        <v>1041</v>
      </c>
    </row>
    <row r="135" spans="1:30" ht="20.100000000000001" customHeight="1" thickBot="1">
      <c r="A135" s="23" t="str">
        <f>IF(B135="","",(COUNTIF($B$2:B135,B135)))</f>
        <v/>
      </c>
      <c r="B135" s="23" t="str">
        <f t="shared" si="43"/>
        <v/>
      </c>
      <c r="C135" s="17" t="s">
        <v>276</v>
      </c>
      <c r="D135" s="18" t="s">
        <v>277</v>
      </c>
      <c r="E135" s="132">
        <f>入力!I138</f>
        <v>0</v>
      </c>
      <c r="F135" s="4" t="s">
        <v>768</v>
      </c>
      <c r="G135" s="9" t="s">
        <v>549</v>
      </c>
      <c r="H135" s="2" t="s">
        <v>275</v>
      </c>
      <c r="I135" s="137">
        <v>0.6</v>
      </c>
      <c r="J135" s="11">
        <v>30</v>
      </c>
      <c r="K135" s="32"/>
      <c r="L135" s="32" t="str">
        <f t="shared" si="36"/>
        <v/>
      </c>
      <c r="M135" s="32" t="str">
        <f t="shared" si="37"/>
        <v/>
      </c>
      <c r="N135" s="32" t="str">
        <f t="shared" si="38"/>
        <v/>
      </c>
      <c r="O135" s="32"/>
      <c r="P135" s="26" t="str">
        <f t="shared" si="34"/>
        <v>PSP</v>
      </c>
      <c r="Q135" s="33" t="str">
        <f t="shared" si="35"/>
        <v>ダブルロックジョイント</v>
      </c>
      <c r="R135" s="33">
        <f t="shared" si="39"/>
        <v>0</v>
      </c>
      <c r="S135" s="33">
        <f t="shared" si="40"/>
        <v>0.6</v>
      </c>
      <c r="T135" s="33">
        <f t="shared" si="44"/>
        <v>0</v>
      </c>
      <c r="U135" s="33">
        <f t="shared" si="41"/>
        <v>30</v>
      </c>
      <c r="V135" s="33">
        <f t="shared" si="33"/>
        <v>0</v>
      </c>
      <c r="Z135" s="28">
        <f t="shared" si="45"/>
        <v>45881</v>
      </c>
      <c r="AA135" s="124" t="str">
        <f t="shared" si="46"/>
        <v>*</v>
      </c>
      <c r="AB135" s="38">
        <f t="shared" si="47"/>
        <v>45881</v>
      </c>
      <c r="AC135" s="29" t="str">
        <f t="shared" si="42"/>
        <v>火</v>
      </c>
      <c r="AD135" s="103" t="s">
        <v>1041</v>
      </c>
    </row>
    <row r="136" spans="1:30" s="35" customFormat="1" ht="20.100000000000001" customHeight="1" thickBot="1">
      <c r="A136" s="23" t="str">
        <f>IF(B136="","",(COUNTIF($B$2:B136,B136)))</f>
        <v/>
      </c>
      <c r="B136" s="23" t="str">
        <f t="shared" si="43"/>
        <v/>
      </c>
      <c r="C136" s="17" t="s">
        <v>279</v>
      </c>
      <c r="D136" s="18" t="s">
        <v>280</v>
      </c>
      <c r="E136" s="133">
        <f>入力!I139</f>
        <v>0</v>
      </c>
      <c r="F136" s="4" t="s">
        <v>768</v>
      </c>
      <c r="G136" s="9" t="s">
        <v>549</v>
      </c>
      <c r="H136" s="2" t="s">
        <v>278</v>
      </c>
      <c r="I136" s="137">
        <v>0.85</v>
      </c>
      <c r="J136" s="11">
        <v>20</v>
      </c>
      <c r="K136" s="73"/>
      <c r="L136" s="73" t="str">
        <f t="shared" si="36"/>
        <v/>
      </c>
      <c r="M136" s="73" t="str">
        <f t="shared" si="37"/>
        <v/>
      </c>
      <c r="N136" s="73" t="str">
        <f t="shared" si="38"/>
        <v/>
      </c>
      <c r="O136" s="73"/>
      <c r="P136" s="74" t="str">
        <f t="shared" si="34"/>
        <v>PK</v>
      </c>
      <c r="Q136" s="75" t="str">
        <f t="shared" si="35"/>
        <v>固定ベース</v>
      </c>
      <c r="R136" s="75">
        <f t="shared" si="39"/>
        <v>0</v>
      </c>
      <c r="S136" s="75">
        <f t="shared" si="40"/>
        <v>0.85</v>
      </c>
      <c r="T136" s="33">
        <f t="shared" si="44"/>
        <v>0</v>
      </c>
      <c r="U136" s="33">
        <f t="shared" si="41"/>
        <v>20</v>
      </c>
      <c r="V136" s="33">
        <f t="shared" si="33"/>
        <v>0</v>
      </c>
      <c r="X136" s="21"/>
      <c r="Y136" s="22"/>
      <c r="Z136" s="28">
        <f t="shared" si="45"/>
        <v>45882</v>
      </c>
      <c r="AA136" s="124" t="str">
        <f t="shared" si="46"/>
        <v>*</v>
      </c>
      <c r="AB136" s="38">
        <f t="shared" si="47"/>
        <v>45882</v>
      </c>
      <c r="AC136" s="29" t="str">
        <f t="shared" si="42"/>
        <v>水</v>
      </c>
      <c r="AD136" s="103" t="s">
        <v>1041</v>
      </c>
    </row>
    <row r="137" spans="1:30" s="35" customFormat="1" ht="20.100000000000001" customHeight="1" thickBot="1">
      <c r="A137" s="23" t="str">
        <f>IF(B137="","",(COUNTIF($B$2:B137,B137)))</f>
        <v/>
      </c>
      <c r="B137" s="23" t="str">
        <f t="shared" si="43"/>
        <v/>
      </c>
      <c r="C137" s="17" t="s">
        <v>282</v>
      </c>
      <c r="D137" s="18" t="s">
        <v>280</v>
      </c>
      <c r="E137" s="133">
        <f>入力!I140</f>
        <v>0</v>
      </c>
      <c r="F137" s="4" t="s">
        <v>768</v>
      </c>
      <c r="G137" s="9" t="s">
        <v>549</v>
      </c>
      <c r="H137" s="2" t="s">
        <v>281</v>
      </c>
      <c r="I137" s="137">
        <v>1.17</v>
      </c>
      <c r="J137" s="11">
        <v>20</v>
      </c>
      <c r="K137" s="73"/>
      <c r="L137" s="73" t="str">
        <f t="shared" si="36"/>
        <v/>
      </c>
      <c r="M137" s="73" t="str">
        <f t="shared" si="37"/>
        <v/>
      </c>
      <c r="N137" s="73" t="str">
        <f t="shared" si="38"/>
        <v/>
      </c>
      <c r="O137" s="73"/>
      <c r="P137" s="74" t="str">
        <f t="shared" si="34"/>
        <v>PKJ</v>
      </c>
      <c r="Q137" s="75" t="str">
        <f t="shared" si="35"/>
        <v>回転ベース</v>
      </c>
      <c r="R137" s="75">
        <f t="shared" si="39"/>
        <v>0</v>
      </c>
      <c r="S137" s="75">
        <f t="shared" si="40"/>
        <v>1.17</v>
      </c>
      <c r="T137" s="33">
        <f t="shared" si="44"/>
        <v>0</v>
      </c>
      <c r="U137" s="33">
        <f t="shared" si="41"/>
        <v>20</v>
      </c>
      <c r="V137" s="33">
        <f t="shared" si="33"/>
        <v>0</v>
      </c>
      <c r="Y137" s="37"/>
      <c r="Z137" s="28">
        <f t="shared" si="45"/>
        <v>45883</v>
      </c>
      <c r="AA137" s="124" t="str">
        <f t="shared" si="46"/>
        <v>*</v>
      </c>
      <c r="AB137" s="38">
        <f t="shared" si="47"/>
        <v>45883</v>
      </c>
      <c r="AC137" s="29" t="str">
        <f t="shared" si="42"/>
        <v>木</v>
      </c>
      <c r="AD137" s="103" t="s">
        <v>1041</v>
      </c>
    </row>
    <row r="138" spans="1:30" s="35" customFormat="1" ht="20.100000000000001" customHeight="1" thickBot="1">
      <c r="A138" s="23" t="str">
        <f>IF(B138="","",(COUNTIF($B$2:B138,B138)))</f>
        <v/>
      </c>
      <c r="B138" s="23" t="str">
        <f t="shared" si="43"/>
        <v/>
      </c>
      <c r="C138" s="17" t="s">
        <v>284</v>
      </c>
      <c r="D138" s="18" t="s">
        <v>533</v>
      </c>
      <c r="E138" s="133">
        <f>入力!I141</f>
        <v>0</v>
      </c>
      <c r="F138" s="4" t="s">
        <v>768</v>
      </c>
      <c r="G138" s="9" t="s">
        <v>549</v>
      </c>
      <c r="H138" s="2" t="s">
        <v>283</v>
      </c>
      <c r="I138" s="137">
        <v>1.1000000000000001</v>
      </c>
      <c r="J138" s="11">
        <v>20</v>
      </c>
      <c r="K138" s="73"/>
      <c r="L138" s="73" t="str">
        <f t="shared" si="36"/>
        <v/>
      </c>
      <c r="M138" s="73" t="str">
        <f t="shared" si="37"/>
        <v/>
      </c>
      <c r="N138" s="73" t="str">
        <f t="shared" si="38"/>
        <v/>
      </c>
      <c r="O138" s="73"/>
      <c r="P138" s="74" t="str">
        <f t="shared" si="34"/>
        <v>CKMK20</v>
      </c>
      <c r="Q138" s="75" t="str">
        <f t="shared" si="35"/>
        <v>鉄骨スイッチクランプ　固定</v>
      </c>
      <c r="R138" s="75">
        <f t="shared" si="39"/>
        <v>0</v>
      </c>
      <c r="S138" s="75">
        <f t="shared" si="40"/>
        <v>1.1000000000000001</v>
      </c>
      <c r="T138" s="33">
        <f t="shared" si="44"/>
        <v>0</v>
      </c>
      <c r="U138" s="33">
        <f t="shared" si="41"/>
        <v>20</v>
      </c>
      <c r="V138" s="33">
        <f t="shared" si="33"/>
        <v>0</v>
      </c>
      <c r="Y138" s="37"/>
      <c r="Z138" s="28">
        <f t="shared" si="45"/>
        <v>45884</v>
      </c>
      <c r="AA138" s="124" t="str">
        <f t="shared" si="46"/>
        <v>*</v>
      </c>
      <c r="AB138" s="38">
        <f t="shared" si="47"/>
        <v>45884</v>
      </c>
      <c r="AC138" s="29" t="str">
        <f t="shared" si="42"/>
        <v>金</v>
      </c>
      <c r="AD138" s="103" t="s">
        <v>1041</v>
      </c>
    </row>
    <row r="139" spans="1:30" s="35" customFormat="1" ht="20.100000000000001" customHeight="1" thickBot="1">
      <c r="A139" s="23" t="str">
        <f>IF(B139="","",(COUNTIF($B$2:B139,B139)))</f>
        <v/>
      </c>
      <c r="B139" s="23" t="str">
        <f t="shared" si="43"/>
        <v/>
      </c>
      <c r="C139" s="17" t="s">
        <v>286</v>
      </c>
      <c r="D139" s="18" t="s">
        <v>533</v>
      </c>
      <c r="E139" s="133">
        <f>入力!I142</f>
        <v>0</v>
      </c>
      <c r="F139" s="4" t="s">
        <v>768</v>
      </c>
      <c r="G139" s="9" t="s">
        <v>549</v>
      </c>
      <c r="H139" s="2" t="s">
        <v>285</v>
      </c>
      <c r="I139" s="137">
        <v>1.1000000000000001</v>
      </c>
      <c r="J139" s="11">
        <v>20</v>
      </c>
      <c r="K139" s="73"/>
      <c r="L139" s="73" t="str">
        <f t="shared" si="36"/>
        <v/>
      </c>
      <c r="M139" s="73" t="str">
        <f t="shared" si="37"/>
        <v/>
      </c>
      <c r="N139" s="73" t="str">
        <f t="shared" si="38"/>
        <v/>
      </c>
      <c r="O139" s="73"/>
      <c r="P139" s="74" t="str">
        <f t="shared" si="34"/>
        <v>CKMK21</v>
      </c>
      <c r="Q139" s="75" t="str">
        <f t="shared" si="35"/>
        <v>鉄骨スイッチクランプ　自在</v>
      </c>
      <c r="R139" s="75">
        <f t="shared" si="39"/>
        <v>0</v>
      </c>
      <c r="S139" s="75">
        <f t="shared" si="40"/>
        <v>1.1000000000000001</v>
      </c>
      <c r="T139" s="33">
        <f t="shared" si="44"/>
        <v>0</v>
      </c>
      <c r="U139" s="33">
        <f t="shared" si="41"/>
        <v>20</v>
      </c>
      <c r="V139" s="33">
        <f t="shared" si="33"/>
        <v>0</v>
      </c>
      <c r="Y139" s="37"/>
      <c r="Z139" s="28">
        <f t="shared" si="45"/>
        <v>45885</v>
      </c>
      <c r="AA139" s="124" t="str">
        <f t="shared" si="46"/>
        <v>*</v>
      </c>
      <c r="AB139" s="38">
        <f t="shared" si="47"/>
        <v>45885</v>
      </c>
      <c r="AC139" s="29" t="str">
        <f t="shared" si="42"/>
        <v>土</v>
      </c>
      <c r="AD139" s="103" t="s">
        <v>547</v>
      </c>
    </row>
    <row r="140" spans="1:30" s="35" customFormat="1" ht="20.100000000000001" customHeight="1" thickBot="1">
      <c r="A140" s="23" t="str">
        <f>IF(B140="","",(COUNTIF($B$2:B140,B140)))</f>
        <v/>
      </c>
      <c r="B140" s="23" t="str">
        <f t="shared" si="43"/>
        <v/>
      </c>
      <c r="C140" s="17" t="s">
        <v>288</v>
      </c>
      <c r="D140" s="18" t="s">
        <v>534</v>
      </c>
      <c r="E140" s="133">
        <f>入力!I143</f>
        <v>0</v>
      </c>
      <c r="F140" s="4" t="s">
        <v>768</v>
      </c>
      <c r="G140" s="9" t="s">
        <v>549</v>
      </c>
      <c r="H140" s="2" t="s">
        <v>287</v>
      </c>
      <c r="I140" s="137">
        <v>2.1</v>
      </c>
      <c r="J140" s="11">
        <v>10</v>
      </c>
      <c r="K140" s="73"/>
      <c r="L140" s="73" t="str">
        <f t="shared" si="36"/>
        <v/>
      </c>
      <c r="M140" s="73" t="str">
        <f t="shared" si="37"/>
        <v/>
      </c>
      <c r="N140" s="73" t="str">
        <f t="shared" si="38"/>
        <v/>
      </c>
      <c r="O140" s="73"/>
      <c r="P140" s="74" t="str">
        <f t="shared" si="34"/>
        <v>CKMKL100</v>
      </c>
      <c r="Q140" s="75" t="str">
        <f t="shared" si="35"/>
        <v>座マルキャッチ100</v>
      </c>
      <c r="R140" s="75">
        <f t="shared" si="39"/>
        <v>0</v>
      </c>
      <c r="S140" s="75">
        <f t="shared" si="40"/>
        <v>2.1</v>
      </c>
      <c r="T140" s="33">
        <f t="shared" si="44"/>
        <v>0</v>
      </c>
      <c r="U140" s="33">
        <f t="shared" si="41"/>
        <v>10</v>
      </c>
      <c r="V140" s="33">
        <f t="shared" si="33"/>
        <v>0</v>
      </c>
      <c r="Y140" s="37"/>
      <c r="Z140" s="28">
        <f t="shared" si="45"/>
        <v>45886</v>
      </c>
      <c r="AA140" s="124" t="str">
        <f t="shared" si="46"/>
        <v>*</v>
      </c>
      <c r="AB140" s="38">
        <f t="shared" si="47"/>
        <v>45886</v>
      </c>
      <c r="AC140" s="29" t="str">
        <f t="shared" si="42"/>
        <v>日</v>
      </c>
      <c r="AD140" s="103" t="s">
        <v>547</v>
      </c>
    </row>
    <row r="141" spans="1:30" s="35" customFormat="1" ht="20.100000000000001" customHeight="1" thickBot="1">
      <c r="A141" s="23" t="str">
        <f>IF(B141="","",(COUNTIF($B$2:B141,B141)))</f>
        <v/>
      </c>
      <c r="B141" s="23" t="str">
        <f t="shared" si="43"/>
        <v/>
      </c>
      <c r="C141" s="17" t="s">
        <v>292</v>
      </c>
      <c r="D141" s="18" t="s">
        <v>290</v>
      </c>
      <c r="E141" s="133">
        <f>入力!I144</f>
        <v>0</v>
      </c>
      <c r="F141" s="9" t="s">
        <v>770</v>
      </c>
      <c r="G141" s="9" t="s">
        <v>769</v>
      </c>
      <c r="H141" s="2" t="s">
        <v>291</v>
      </c>
      <c r="I141" s="137">
        <v>1.6379999999999999</v>
      </c>
      <c r="J141" s="11"/>
      <c r="K141" s="73"/>
      <c r="L141" s="73" t="str">
        <f t="shared" si="36"/>
        <v/>
      </c>
      <c r="M141" s="73" t="str">
        <f t="shared" si="37"/>
        <v/>
      </c>
      <c r="N141" s="73" t="str">
        <f t="shared" si="38"/>
        <v/>
      </c>
      <c r="O141" s="73"/>
      <c r="P141" s="74" t="str">
        <f t="shared" si="34"/>
        <v>PP06</v>
      </c>
      <c r="Q141" s="75" t="str">
        <f t="shared" si="35"/>
        <v>単管パイプ　０．６Ｍ　バタ</v>
      </c>
      <c r="R141" s="75">
        <f t="shared" si="39"/>
        <v>0</v>
      </c>
      <c r="S141" s="75">
        <f t="shared" si="40"/>
        <v>1.6379999999999999</v>
      </c>
      <c r="T141" s="33">
        <f t="shared" si="44"/>
        <v>0</v>
      </c>
      <c r="U141" s="33">
        <f t="shared" si="41"/>
        <v>0</v>
      </c>
      <c r="V141" s="75">
        <f t="shared" ref="V141:V149" si="48">T141*U141</f>
        <v>0</v>
      </c>
      <c r="Y141" s="37"/>
      <c r="Z141" s="28">
        <f t="shared" si="45"/>
        <v>45887</v>
      </c>
      <c r="AA141" s="124" t="str">
        <f t="shared" si="46"/>
        <v/>
      </c>
      <c r="AB141" s="38">
        <f t="shared" si="47"/>
        <v>45887</v>
      </c>
      <c r="AC141" s="29" t="str">
        <f t="shared" si="42"/>
        <v>月</v>
      </c>
      <c r="AD141" s="103"/>
    </row>
    <row r="142" spans="1:30" s="35" customFormat="1" ht="20.100000000000001" customHeight="1" thickBot="1">
      <c r="A142" s="23" t="str">
        <f>IF(B142="","",(COUNTIF($B$2:B142,B142)))</f>
        <v/>
      </c>
      <c r="B142" s="23" t="str">
        <f t="shared" si="43"/>
        <v/>
      </c>
      <c r="C142" s="17" t="s">
        <v>294</v>
      </c>
      <c r="D142" s="18" t="s">
        <v>290</v>
      </c>
      <c r="E142" s="133">
        <f>入力!I145</f>
        <v>0</v>
      </c>
      <c r="F142" s="9" t="s">
        <v>770</v>
      </c>
      <c r="G142" s="9" t="s">
        <v>769</v>
      </c>
      <c r="H142" s="2" t="s">
        <v>293</v>
      </c>
      <c r="I142" s="137">
        <v>3.2759999999999998</v>
      </c>
      <c r="J142" s="11"/>
      <c r="K142" s="73"/>
      <c r="L142" s="73" t="str">
        <f t="shared" si="36"/>
        <v/>
      </c>
      <c r="M142" s="73" t="str">
        <f t="shared" si="37"/>
        <v/>
      </c>
      <c r="N142" s="73" t="str">
        <f t="shared" si="38"/>
        <v/>
      </c>
      <c r="O142" s="73"/>
      <c r="P142" s="74" t="str">
        <f t="shared" si="34"/>
        <v>PP12</v>
      </c>
      <c r="Q142" s="75" t="str">
        <f t="shared" si="35"/>
        <v>単管パイプ　１．２Ｍ　バタ</v>
      </c>
      <c r="R142" s="75">
        <f t="shared" si="39"/>
        <v>0</v>
      </c>
      <c r="S142" s="75">
        <f t="shared" si="40"/>
        <v>3.2759999999999998</v>
      </c>
      <c r="T142" s="33">
        <f t="shared" si="44"/>
        <v>0</v>
      </c>
      <c r="U142" s="33">
        <f t="shared" si="41"/>
        <v>0</v>
      </c>
      <c r="V142" s="75">
        <f t="shared" si="48"/>
        <v>0</v>
      </c>
      <c r="Y142" s="37"/>
      <c r="Z142" s="28">
        <f t="shared" si="45"/>
        <v>45888</v>
      </c>
      <c r="AA142" s="124" t="str">
        <f t="shared" si="46"/>
        <v/>
      </c>
      <c r="AB142" s="38">
        <f t="shared" si="47"/>
        <v>45888</v>
      </c>
      <c r="AC142" s="29" t="str">
        <f t="shared" si="42"/>
        <v>火</v>
      </c>
      <c r="AD142" s="103"/>
    </row>
    <row r="143" spans="1:30" s="35" customFormat="1" ht="20.100000000000001" customHeight="1" thickBot="1">
      <c r="A143" s="23" t="str">
        <f>IF(B143="","",(COUNTIF($B$2:B143,B143)))</f>
        <v/>
      </c>
      <c r="B143" s="23" t="str">
        <f t="shared" si="43"/>
        <v/>
      </c>
      <c r="C143" s="17" t="s">
        <v>505</v>
      </c>
      <c r="D143" s="18" t="s">
        <v>296</v>
      </c>
      <c r="E143" s="133">
        <f>入力!I146</f>
        <v>0</v>
      </c>
      <c r="F143" s="9" t="s">
        <v>770</v>
      </c>
      <c r="G143" s="9" t="s">
        <v>769</v>
      </c>
      <c r="H143" s="2" t="s">
        <v>295</v>
      </c>
      <c r="I143" s="137">
        <v>2.08</v>
      </c>
      <c r="J143" s="11"/>
      <c r="K143" s="73"/>
      <c r="L143" s="73" t="str">
        <f t="shared" si="36"/>
        <v/>
      </c>
      <c r="M143" s="73" t="str">
        <f t="shared" si="37"/>
        <v/>
      </c>
      <c r="N143" s="73" t="str">
        <f t="shared" si="38"/>
        <v/>
      </c>
      <c r="O143" s="73"/>
      <c r="P143" s="74" t="str">
        <f t="shared" si="34"/>
        <v>PP10</v>
      </c>
      <c r="Q143" s="75" t="str">
        <f t="shared" si="35"/>
        <v>単管パイプ　１．０Ｍ　ピン付</v>
      </c>
      <c r="R143" s="75">
        <f t="shared" si="39"/>
        <v>0</v>
      </c>
      <c r="S143" s="75">
        <f t="shared" si="40"/>
        <v>2.08</v>
      </c>
      <c r="T143" s="33">
        <f t="shared" si="44"/>
        <v>0</v>
      </c>
      <c r="U143" s="33">
        <f t="shared" si="41"/>
        <v>0</v>
      </c>
      <c r="V143" s="75">
        <f t="shared" si="48"/>
        <v>0</v>
      </c>
      <c r="Y143" s="37"/>
      <c r="Z143" s="76">
        <f>AB143</f>
        <v>45889</v>
      </c>
      <c r="AA143" s="124" t="str">
        <f t="shared" si="46"/>
        <v/>
      </c>
      <c r="AB143" s="38">
        <f t="shared" si="47"/>
        <v>45889</v>
      </c>
      <c r="AC143" s="29" t="str">
        <f t="shared" si="42"/>
        <v>水</v>
      </c>
      <c r="AD143" s="103"/>
    </row>
    <row r="144" spans="1:30" s="35" customFormat="1" ht="20.100000000000001" customHeight="1" thickBot="1">
      <c r="A144" s="23" t="str">
        <f>IF(B144="","",(COUNTIF($B$2:B144,B144)))</f>
        <v/>
      </c>
      <c r="B144" s="23" t="str">
        <f t="shared" si="43"/>
        <v/>
      </c>
      <c r="C144" s="17" t="s">
        <v>506</v>
      </c>
      <c r="D144" s="18" t="s">
        <v>296</v>
      </c>
      <c r="E144" s="133">
        <f>入力!I147</f>
        <v>0</v>
      </c>
      <c r="F144" s="9" t="s">
        <v>770</v>
      </c>
      <c r="G144" s="9" t="s">
        <v>769</v>
      </c>
      <c r="H144" s="2" t="s">
        <v>297</v>
      </c>
      <c r="I144" s="137">
        <v>3.12</v>
      </c>
      <c r="J144" s="11"/>
      <c r="K144" s="73"/>
      <c r="L144" s="73" t="str">
        <f t="shared" si="36"/>
        <v/>
      </c>
      <c r="M144" s="73" t="str">
        <f t="shared" si="37"/>
        <v/>
      </c>
      <c r="N144" s="73" t="str">
        <f t="shared" si="38"/>
        <v/>
      </c>
      <c r="O144" s="73"/>
      <c r="P144" s="74" t="str">
        <f t="shared" si="34"/>
        <v>PP15</v>
      </c>
      <c r="Q144" s="75" t="str">
        <f t="shared" si="35"/>
        <v>単管パイプ　１．５Ｍ　ピン付</v>
      </c>
      <c r="R144" s="75">
        <f t="shared" si="39"/>
        <v>0</v>
      </c>
      <c r="S144" s="75">
        <f t="shared" si="40"/>
        <v>3.12</v>
      </c>
      <c r="T144" s="33">
        <f t="shared" si="44"/>
        <v>0</v>
      </c>
      <c r="U144" s="33">
        <f t="shared" si="41"/>
        <v>0</v>
      </c>
      <c r="V144" s="75">
        <f t="shared" si="48"/>
        <v>0</v>
      </c>
      <c r="Y144" s="37"/>
      <c r="Z144" s="76">
        <f>AB144</f>
        <v>45890</v>
      </c>
      <c r="AA144" s="124" t="str">
        <f t="shared" si="46"/>
        <v/>
      </c>
      <c r="AB144" s="38">
        <f t="shared" si="47"/>
        <v>45890</v>
      </c>
      <c r="AC144" s="29" t="str">
        <f t="shared" si="42"/>
        <v>木</v>
      </c>
      <c r="AD144" s="103"/>
    </row>
    <row r="145" spans="1:30" s="35" customFormat="1" ht="20.100000000000001" customHeight="1" thickBot="1">
      <c r="A145" s="23" t="str">
        <f>IF(B145="","",(COUNTIF($B$2:B145,B145)))</f>
        <v/>
      </c>
      <c r="B145" s="23" t="str">
        <f t="shared" si="43"/>
        <v/>
      </c>
      <c r="C145" s="17" t="s">
        <v>507</v>
      </c>
      <c r="D145" s="18" t="s">
        <v>296</v>
      </c>
      <c r="E145" s="133">
        <f>入力!I148</f>
        <v>0</v>
      </c>
      <c r="F145" s="9" t="s">
        <v>770</v>
      </c>
      <c r="G145" s="9" t="s">
        <v>769</v>
      </c>
      <c r="H145" s="2" t="s">
        <v>298</v>
      </c>
      <c r="I145" s="137">
        <v>4.16</v>
      </c>
      <c r="J145" s="11"/>
      <c r="K145" s="73"/>
      <c r="L145" s="73" t="str">
        <f t="shared" si="36"/>
        <v/>
      </c>
      <c r="M145" s="73" t="str">
        <f t="shared" si="37"/>
        <v/>
      </c>
      <c r="N145" s="73" t="str">
        <f t="shared" si="38"/>
        <v/>
      </c>
      <c r="O145" s="73"/>
      <c r="P145" s="74" t="str">
        <f t="shared" si="34"/>
        <v>PP20</v>
      </c>
      <c r="Q145" s="75" t="str">
        <f t="shared" si="35"/>
        <v>単管パイプ　２．０Ｍ　ピン付</v>
      </c>
      <c r="R145" s="75">
        <f t="shared" si="39"/>
        <v>0</v>
      </c>
      <c r="S145" s="75">
        <f t="shared" si="40"/>
        <v>4.16</v>
      </c>
      <c r="T145" s="33">
        <f t="shared" si="44"/>
        <v>0</v>
      </c>
      <c r="U145" s="33">
        <f t="shared" si="41"/>
        <v>0</v>
      </c>
      <c r="V145" s="75">
        <f t="shared" si="48"/>
        <v>0</v>
      </c>
      <c r="Y145" s="37"/>
      <c r="Z145" s="77"/>
      <c r="AA145" s="124" t="str">
        <f t="shared" si="46"/>
        <v/>
      </c>
      <c r="AB145" s="38">
        <f t="shared" si="47"/>
        <v>45891</v>
      </c>
      <c r="AC145" s="29" t="str">
        <f t="shared" si="42"/>
        <v>金</v>
      </c>
      <c r="AD145" s="103"/>
    </row>
    <row r="146" spans="1:30" s="35" customFormat="1" ht="20.100000000000001" customHeight="1" thickBot="1">
      <c r="A146" s="23" t="str">
        <f>IF(B146="","",(COUNTIF($B$2:B146,B146)))</f>
        <v/>
      </c>
      <c r="B146" s="23" t="str">
        <f t="shared" si="43"/>
        <v/>
      </c>
      <c r="C146" s="17" t="s">
        <v>508</v>
      </c>
      <c r="D146" s="18" t="s">
        <v>296</v>
      </c>
      <c r="E146" s="133">
        <f>入力!I149</f>
        <v>0</v>
      </c>
      <c r="F146" s="9" t="s">
        <v>770</v>
      </c>
      <c r="G146" s="9" t="s">
        <v>769</v>
      </c>
      <c r="H146" s="2" t="s">
        <v>299</v>
      </c>
      <c r="I146" s="137">
        <v>5.2</v>
      </c>
      <c r="J146" s="11"/>
      <c r="K146" s="73"/>
      <c r="L146" s="73" t="str">
        <f t="shared" si="36"/>
        <v/>
      </c>
      <c r="M146" s="73" t="str">
        <f t="shared" si="37"/>
        <v/>
      </c>
      <c r="N146" s="73" t="str">
        <f t="shared" si="38"/>
        <v/>
      </c>
      <c r="O146" s="73"/>
      <c r="P146" s="74" t="str">
        <f t="shared" si="34"/>
        <v>PP25</v>
      </c>
      <c r="Q146" s="75" t="str">
        <f t="shared" si="35"/>
        <v>単管パイプ　２．５Ｍ　ピン付</v>
      </c>
      <c r="R146" s="75">
        <f t="shared" si="39"/>
        <v>0</v>
      </c>
      <c r="S146" s="75">
        <f t="shared" si="40"/>
        <v>5.2</v>
      </c>
      <c r="T146" s="33">
        <f t="shared" si="44"/>
        <v>0</v>
      </c>
      <c r="U146" s="33">
        <f t="shared" si="41"/>
        <v>0</v>
      </c>
      <c r="V146" s="75">
        <f t="shared" si="48"/>
        <v>0</v>
      </c>
      <c r="Y146" s="37"/>
      <c r="Z146" s="77"/>
      <c r="AA146" s="124" t="str">
        <f t="shared" si="46"/>
        <v>*</v>
      </c>
      <c r="AB146" s="38">
        <f t="shared" si="47"/>
        <v>45892</v>
      </c>
      <c r="AC146" s="29" t="str">
        <f t="shared" si="42"/>
        <v>土</v>
      </c>
      <c r="AD146" s="103" t="s">
        <v>547</v>
      </c>
    </row>
    <row r="147" spans="1:30" s="35" customFormat="1" ht="20.100000000000001" customHeight="1" thickBot="1">
      <c r="A147" s="23" t="str">
        <f>IF(B147="","",(COUNTIF($B$2:B147,B147)))</f>
        <v/>
      </c>
      <c r="B147" s="23" t="str">
        <f t="shared" si="43"/>
        <v/>
      </c>
      <c r="C147" s="17" t="s">
        <v>509</v>
      </c>
      <c r="D147" s="18" t="s">
        <v>296</v>
      </c>
      <c r="E147" s="133">
        <f>入力!I150</f>
        <v>0</v>
      </c>
      <c r="F147" s="9" t="s">
        <v>770</v>
      </c>
      <c r="G147" s="9" t="s">
        <v>769</v>
      </c>
      <c r="H147" s="2" t="s">
        <v>300</v>
      </c>
      <c r="I147" s="137">
        <v>6.24</v>
      </c>
      <c r="J147" s="11"/>
      <c r="K147" s="73"/>
      <c r="L147" s="73" t="str">
        <f t="shared" si="36"/>
        <v/>
      </c>
      <c r="M147" s="73" t="str">
        <f t="shared" si="37"/>
        <v/>
      </c>
      <c r="N147" s="73" t="str">
        <f t="shared" si="38"/>
        <v/>
      </c>
      <c r="O147" s="73"/>
      <c r="P147" s="74" t="str">
        <f t="shared" si="34"/>
        <v>PP30</v>
      </c>
      <c r="Q147" s="75" t="str">
        <f t="shared" si="35"/>
        <v>単管パイプ　３．０Ｍ　ピン付</v>
      </c>
      <c r="R147" s="75">
        <f t="shared" si="39"/>
        <v>0</v>
      </c>
      <c r="S147" s="75">
        <f t="shared" si="40"/>
        <v>6.24</v>
      </c>
      <c r="T147" s="33">
        <f t="shared" si="44"/>
        <v>0</v>
      </c>
      <c r="U147" s="33">
        <f t="shared" si="41"/>
        <v>0</v>
      </c>
      <c r="V147" s="75">
        <f t="shared" si="48"/>
        <v>0</v>
      </c>
      <c r="Y147" s="37"/>
      <c r="Z147" s="77"/>
      <c r="AA147" s="124" t="str">
        <f t="shared" si="46"/>
        <v>*</v>
      </c>
      <c r="AB147" s="38">
        <f t="shared" si="47"/>
        <v>45893</v>
      </c>
      <c r="AC147" s="29" t="str">
        <f t="shared" si="42"/>
        <v>日</v>
      </c>
      <c r="AD147" s="103" t="s">
        <v>547</v>
      </c>
    </row>
    <row r="148" spans="1:30" s="35" customFormat="1" ht="20.100000000000001" customHeight="1" thickBot="1">
      <c r="A148" s="23" t="str">
        <f>IF(B148="","",(COUNTIF($B$2:B148,B148)))</f>
        <v/>
      </c>
      <c r="B148" s="23" t="str">
        <f t="shared" si="43"/>
        <v/>
      </c>
      <c r="C148" s="17" t="s">
        <v>510</v>
      </c>
      <c r="D148" s="18" t="s">
        <v>296</v>
      </c>
      <c r="E148" s="133">
        <f>入力!I151</f>
        <v>0</v>
      </c>
      <c r="F148" s="9" t="s">
        <v>770</v>
      </c>
      <c r="G148" s="9" t="s">
        <v>769</v>
      </c>
      <c r="H148" s="2" t="s">
        <v>301</v>
      </c>
      <c r="I148" s="137">
        <v>7.28</v>
      </c>
      <c r="J148" s="11"/>
      <c r="K148" s="73"/>
      <c r="L148" s="73" t="str">
        <f t="shared" si="36"/>
        <v/>
      </c>
      <c r="M148" s="73" t="str">
        <f t="shared" si="37"/>
        <v/>
      </c>
      <c r="N148" s="73" t="str">
        <f t="shared" si="38"/>
        <v/>
      </c>
      <c r="O148" s="73"/>
      <c r="P148" s="74" t="str">
        <f t="shared" si="34"/>
        <v>PP35</v>
      </c>
      <c r="Q148" s="75" t="str">
        <f t="shared" si="35"/>
        <v>単管パイプ　３．５Ｍ　ピン付</v>
      </c>
      <c r="R148" s="75">
        <f t="shared" si="39"/>
        <v>0</v>
      </c>
      <c r="S148" s="75">
        <f t="shared" si="40"/>
        <v>7.28</v>
      </c>
      <c r="T148" s="33">
        <f t="shared" si="44"/>
        <v>0</v>
      </c>
      <c r="U148" s="33">
        <f t="shared" si="41"/>
        <v>0</v>
      </c>
      <c r="V148" s="75">
        <f t="shared" si="48"/>
        <v>0</v>
      </c>
      <c r="Y148" s="37"/>
      <c r="Z148" s="77"/>
      <c r="AA148" s="124" t="str">
        <f t="shared" si="46"/>
        <v/>
      </c>
      <c r="AB148" s="38">
        <f t="shared" si="47"/>
        <v>45894</v>
      </c>
      <c r="AC148" s="29" t="str">
        <f t="shared" si="42"/>
        <v>月</v>
      </c>
      <c r="AD148" s="103"/>
    </row>
    <row r="149" spans="1:30" s="35" customFormat="1" ht="20.100000000000001" customHeight="1" thickBot="1">
      <c r="A149" s="23" t="str">
        <f>IF(B149="","",(COUNTIF($B$2:B149,B149)))</f>
        <v/>
      </c>
      <c r="B149" s="23" t="str">
        <f t="shared" si="43"/>
        <v/>
      </c>
      <c r="C149" s="17" t="s">
        <v>511</v>
      </c>
      <c r="D149" s="18" t="s">
        <v>296</v>
      </c>
      <c r="E149" s="133">
        <f>入力!I152</f>
        <v>0</v>
      </c>
      <c r="F149" s="9" t="s">
        <v>770</v>
      </c>
      <c r="G149" s="9" t="s">
        <v>769</v>
      </c>
      <c r="H149" s="2" t="s">
        <v>302</v>
      </c>
      <c r="I149" s="137">
        <v>8.32</v>
      </c>
      <c r="J149" s="11"/>
      <c r="K149" s="73"/>
      <c r="L149" s="73" t="str">
        <f t="shared" si="36"/>
        <v/>
      </c>
      <c r="M149" s="73" t="str">
        <f t="shared" si="37"/>
        <v/>
      </c>
      <c r="N149" s="73" t="str">
        <f t="shared" si="38"/>
        <v/>
      </c>
      <c r="O149" s="73"/>
      <c r="P149" s="74" t="str">
        <f t="shared" si="34"/>
        <v>PP40</v>
      </c>
      <c r="Q149" s="75" t="str">
        <f t="shared" si="35"/>
        <v>単管パイプ　４．０Ｍ　ピン付</v>
      </c>
      <c r="R149" s="75">
        <f t="shared" si="39"/>
        <v>0</v>
      </c>
      <c r="S149" s="75">
        <f t="shared" si="40"/>
        <v>8.32</v>
      </c>
      <c r="T149" s="33">
        <f t="shared" si="44"/>
        <v>0</v>
      </c>
      <c r="U149" s="33">
        <f t="shared" si="41"/>
        <v>0</v>
      </c>
      <c r="V149" s="75">
        <f t="shared" si="48"/>
        <v>0</v>
      </c>
      <c r="Y149" s="37"/>
      <c r="Z149" s="77"/>
      <c r="AA149" s="124" t="str">
        <f t="shared" si="46"/>
        <v/>
      </c>
      <c r="AB149" s="38">
        <f t="shared" si="47"/>
        <v>45895</v>
      </c>
      <c r="AC149" s="29" t="str">
        <f t="shared" si="42"/>
        <v>火</v>
      </c>
      <c r="AD149" s="103"/>
    </row>
    <row r="150" spans="1:30" s="35" customFormat="1" ht="20.100000000000001" customHeight="1" thickBot="1">
      <c r="A150" s="23" t="str">
        <f>IF(B150="","",(COUNTIF($B$2:B150,B150)))</f>
        <v/>
      </c>
      <c r="B150" s="23" t="str">
        <f t="shared" si="43"/>
        <v/>
      </c>
      <c r="C150" s="17" t="s">
        <v>304</v>
      </c>
      <c r="D150" s="18" t="s">
        <v>816</v>
      </c>
      <c r="E150" s="133">
        <f>入力!I153</f>
        <v>0</v>
      </c>
      <c r="F150" s="9" t="s">
        <v>770</v>
      </c>
      <c r="G150" s="9" t="s">
        <v>786</v>
      </c>
      <c r="H150" s="2" t="s">
        <v>303</v>
      </c>
      <c r="I150" s="137">
        <v>3.3</v>
      </c>
      <c r="J150" s="11"/>
      <c r="K150" s="73"/>
      <c r="L150" s="73" t="str">
        <f t="shared" si="36"/>
        <v/>
      </c>
      <c r="M150" s="73" t="str">
        <f t="shared" si="37"/>
        <v/>
      </c>
      <c r="N150" s="73" t="str">
        <f t="shared" si="38"/>
        <v/>
      </c>
      <c r="O150" s="73"/>
      <c r="P150" s="74" t="str">
        <f t="shared" si="34"/>
        <v>PUK12</v>
      </c>
      <c r="Q150" s="75" t="str">
        <f t="shared" si="35"/>
        <v>くい　１．２</v>
      </c>
      <c r="R150" s="75">
        <f t="shared" si="39"/>
        <v>0</v>
      </c>
      <c r="S150" s="75">
        <f t="shared" si="40"/>
        <v>3.3</v>
      </c>
      <c r="T150" s="33">
        <f t="shared" si="44"/>
        <v>0</v>
      </c>
      <c r="U150" s="33">
        <f t="shared" si="41"/>
        <v>0</v>
      </c>
      <c r="V150" s="75"/>
      <c r="Y150" s="37"/>
      <c r="Z150" s="77"/>
      <c r="AA150" s="124" t="str">
        <f t="shared" si="46"/>
        <v/>
      </c>
      <c r="AB150" s="38">
        <f t="shared" si="47"/>
        <v>45896</v>
      </c>
      <c r="AC150" s="29" t="str">
        <f t="shared" si="42"/>
        <v>水</v>
      </c>
      <c r="AD150" s="103"/>
    </row>
    <row r="151" spans="1:30" s="35" customFormat="1" ht="20.100000000000001" customHeight="1" thickBot="1">
      <c r="A151" s="23" t="str">
        <f>IF(B151="","",(COUNTIF($B$2:B151,B151)))</f>
        <v/>
      </c>
      <c r="B151" s="23" t="str">
        <f t="shared" si="43"/>
        <v/>
      </c>
      <c r="C151" s="19" t="s">
        <v>306</v>
      </c>
      <c r="D151" s="19" t="s">
        <v>830</v>
      </c>
      <c r="E151" s="133">
        <f>入力!I154</f>
        <v>0</v>
      </c>
      <c r="F151" s="9" t="s">
        <v>770</v>
      </c>
      <c r="G151" s="9" t="s">
        <v>787</v>
      </c>
      <c r="H151" s="2" t="s">
        <v>305</v>
      </c>
      <c r="I151" s="139">
        <v>5.0999999999999996</v>
      </c>
      <c r="J151" s="11"/>
      <c r="K151" s="73"/>
      <c r="L151" s="73" t="str">
        <f t="shared" si="36"/>
        <v/>
      </c>
      <c r="M151" s="73" t="str">
        <f t="shared" si="37"/>
        <v/>
      </c>
      <c r="N151" s="73" t="str">
        <f t="shared" si="38"/>
        <v/>
      </c>
      <c r="O151" s="73"/>
      <c r="P151" s="74" t="str">
        <f t="shared" si="34"/>
        <v>HZGT</v>
      </c>
      <c r="Q151" s="75" t="str">
        <f t="shared" si="35"/>
        <v>結束枠</v>
      </c>
      <c r="R151" s="75">
        <f t="shared" si="39"/>
        <v>0</v>
      </c>
      <c r="S151" s="75">
        <f t="shared" si="40"/>
        <v>5.0999999999999996</v>
      </c>
      <c r="T151" s="33">
        <f t="shared" si="44"/>
        <v>0</v>
      </c>
      <c r="U151" s="33">
        <f t="shared" si="41"/>
        <v>0</v>
      </c>
      <c r="V151" s="75"/>
      <c r="Y151" s="37"/>
      <c r="Z151" s="77"/>
      <c r="AA151" s="124" t="str">
        <f t="shared" si="46"/>
        <v/>
      </c>
      <c r="AB151" s="38">
        <f t="shared" si="47"/>
        <v>45897</v>
      </c>
      <c r="AC151" s="29" t="str">
        <f t="shared" si="42"/>
        <v>木</v>
      </c>
      <c r="AD151" s="103"/>
    </row>
    <row r="152" spans="1:30" s="35" customFormat="1" ht="20.100000000000001" customHeight="1" thickBot="1">
      <c r="A152" s="23" t="str">
        <f>IF(B152="","",(COUNTIF($B$2:B152,B152)))</f>
        <v/>
      </c>
      <c r="B152" s="23" t="str">
        <f t="shared" si="43"/>
        <v/>
      </c>
      <c r="C152" s="17" t="s">
        <v>308</v>
      </c>
      <c r="D152" s="18" t="s">
        <v>891</v>
      </c>
      <c r="E152" s="133">
        <f>入力!I155</f>
        <v>0</v>
      </c>
      <c r="F152" s="4" t="s">
        <v>771</v>
      </c>
      <c r="G152" s="9" t="s">
        <v>521</v>
      </c>
      <c r="H152" s="2" t="s">
        <v>307</v>
      </c>
      <c r="I152" s="137">
        <v>1.3</v>
      </c>
      <c r="J152" s="11"/>
      <c r="K152" s="73"/>
      <c r="L152" s="73" t="str">
        <f t="shared" si="36"/>
        <v/>
      </c>
      <c r="M152" s="73" t="str">
        <f t="shared" si="37"/>
        <v/>
      </c>
      <c r="N152" s="73" t="str">
        <f t="shared" si="38"/>
        <v/>
      </c>
      <c r="O152" s="73"/>
      <c r="P152" s="74" t="str">
        <f t="shared" si="34"/>
        <v>ALMS</v>
      </c>
      <c r="Q152" s="75" t="str">
        <f t="shared" si="35"/>
        <v>アルミメッシュS</v>
      </c>
      <c r="R152" s="75">
        <f t="shared" si="39"/>
        <v>0</v>
      </c>
      <c r="S152" s="75">
        <f t="shared" si="40"/>
        <v>1.3</v>
      </c>
      <c r="T152" s="33">
        <f t="shared" si="44"/>
        <v>0</v>
      </c>
      <c r="U152" s="33">
        <f t="shared" si="41"/>
        <v>0</v>
      </c>
      <c r="V152" s="75">
        <f t="shared" ref="V152:V159" si="49">T152*U152</f>
        <v>0</v>
      </c>
      <c r="Y152" s="37"/>
      <c r="Z152" s="77"/>
      <c r="AA152" s="124" t="str">
        <f t="shared" si="46"/>
        <v/>
      </c>
      <c r="AB152" s="38">
        <f t="shared" si="47"/>
        <v>45898</v>
      </c>
      <c r="AC152" s="29" t="str">
        <f t="shared" si="42"/>
        <v>金</v>
      </c>
      <c r="AD152" s="103"/>
    </row>
    <row r="153" spans="1:30" s="35" customFormat="1" ht="20.100000000000001" customHeight="1" thickBot="1">
      <c r="A153" s="23" t="str">
        <f>IF(B153="","",(COUNTIF($B$2:B153,B153)))</f>
        <v/>
      </c>
      <c r="B153" s="23" t="str">
        <f t="shared" si="43"/>
        <v/>
      </c>
      <c r="C153" s="17" t="s">
        <v>310</v>
      </c>
      <c r="D153" s="18" t="s">
        <v>311</v>
      </c>
      <c r="E153" s="133">
        <f>入力!I156</f>
        <v>0</v>
      </c>
      <c r="F153" s="4" t="s">
        <v>771</v>
      </c>
      <c r="G153" s="9" t="s">
        <v>521</v>
      </c>
      <c r="H153" s="2" t="s">
        <v>309</v>
      </c>
      <c r="I153" s="137">
        <v>1.4</v>
      </c>
      <c r="J153" s="11"/>
      <c r="K153" s="73"/>
      <c r="L153" s="73" t="str">
        <f t="shared" si="36"/>
        <v/>
      </c>
      <c r="M153" s="73" t="str">
        <f t="shared" si="37"/>
        <v/>
      </c>
      <c r="N153" s="73" t="str">
        <f t="shared" si="38"/>
        <v/>
      </c>
      <c r="O153" s="73"/>
      <c r="P153" s="74" t="str">
        <f t="shared" si="34"/>
        <v>ACAL05SO</v>
      </c>
      <c r="Q153" s="75" t="str">
        <f t="shared" si="35"/>
        <v>アルミ足場板　０．５Ｍ</v>
      </c>
      <c r="R153" s="75">
        <f t="shared" si="39"/>
        <v>0</v>
      </c>
      <c r="S153" s="75">
        <f t="shared" si="40"/>
        <v>1.4</v>
      </c>
      <c r="T153" s="33">
        <f t="shared" si="44"/>
        <v>0</v>
      </c>
      <c r="U153" s="33">
        <f t="shared" si="41"/>
        <v>0</v>
      </c>
      <c r="V153" s="75">
        <f t="shared" si="49"/>
        <v>0</v>
      </c>
      <c r="Y153" s="37"/>
      <c r="Z153" s="77"/>
      <c r="AA153" s="124" t="str">
        <f t="shared" si="46"/>
        <v>*</v>
      </c>
      <c r="AB153" s="38">
        <f t="shared" si="47"/>
        <v>45899</v>
      </c>
      <c r="AC153" s="29" t="str">
        <f t="shared" si="42"/>
        <v>土</v>
      </c>
      <c r="AD153" s="103" t="s">
        <v>547</v>
      </c>
    </row>
    <row r="154" spans="1:30" s="35" customFormat="1" ht="20.100000000000001" customHeight="1" thickBot="1">
      <c r="A154" s="23" t="str">
        <f>IF(B154="","",(COUNTIF($B$2:B154,B154)))</f>
        <v/>
      </c>
      <c r="B154" s="23" t="str">
        <f t="shared" si="43"/>
        <v/>
      </c>
      <c r="C154" s="17" t="s">
        <v>313</v>
      </c>
      <c r="D154" s="18" t="s">
        <v>314</v>
      </c>
      <c r="E154" s="133">
        <f>入力!I157</f>
        <v>0</v>
      </c>
      <c r="F154" s="4" t="s">
        <v>771</v>
      </c>
      <c r="G154" s="9" t="s">
        <v>521</v>
      </c>
      <c r="H154" s="2" t="s">
        <v>312</v>
      </c>
      <c r="I154" s="137">
        <v>2.1</v>
      </c>
      <c r="J154" s="11"/>
      <c r="K154" s="73"/>
      <c r="L154" s="73" t="str">
        <f t="shared" si="36"/>
        <v/>
      </c>
      <c r="M154" s="73" t="str">
        <f t="shared" si="37"/>
        <v/>
      </c>
      <c r="N154" s="73" t="str">
        <f t="shared" si="38"/>
        <v/>
      </c>
      <c r="O154" s="73"/>
      <c r="P154" s="74" t="str">
        <f t="shared" si="34"/>
        <v>ACAL10SO</v>
      </c>
      <c r="Q154" s="75" t="str">
        <f t="shared" si="35"/>
        <v>アルミ足場板　１Ｍ</v>
      </c>
      <c r="R154" s="75">
        <f t="shared" si="39"/>
        <v>0</v>
      </c>
      <c r="S154" s="75">
        <f t="shared" si="40"/>
        <v>2.1</v>
      </c>
      <c r="T154" s="33">
        <f t="shared" si="44"/>
        <v>0</v>
      </c>
      <c r="U154" s="33">
        <f t="shared" si="41"/>
        <v>0</v>
      </c>
      <c r="V154" s="75">
        <f t="shared" si="49"/>
        <v>0</v>
      </c>
      <c r="Y154" s="37"/>
      <c r="Z154" s="77"/>
      <c r="AA154" s="124" t="str">
        <f t="shared" si="46"/>
        <v>*</v>
      </c>
      <c r="AB154" s="38">
        <f t="shared" si="47"/>
        <v>45900</v>
      </c>
      <c r="AC154" s="29" t="str">
        <f t="shared" si="42"/>
        <v>日</v>
      </c>
      <c r="AD154" s="103" t="s">
        <v>547</v>
      </c>
    </row>
    <row r="155" spans="1:30" s="35" customFormat="1" ht="20.100000000000001" customHeight="1" thickBot="1">
      <c r="A155" s="23" t="str">
        <f>IF(B155="","",(COUNTIF($B$2:B155,B155)))</f>
        <v/>
      </c>
      <c r="B155" s="23" t="str">
        <f t="shared" si="43"/>
        <v/>
      </c>
      <c r="C155" s="17" t="s">
        <v>316</v>
      </c>
      <c r="D155" s="18" t="s">
        <v>317</v>
      </c>
      <c r="E155" s="133">
        <f>入力!I158</f>
        <v>0</v>
      </c>
      <c r="F155" s="4" t="s">
        <v>771</v>
      </c>
      <c r="G155" s="9" t="s">
        <v>521</v>
      </c>
      <c r="H155" s="2" t="s">
        <v>315</v>
      </c>
      <c r="I155" s="137">
        <v>3.1</v>
      </c>
      <c r="J155" s="11"/>
      <c r="K155" s="73"/>
      <c r="L155" s="73" t="str">
        <f t="shared" si="36"/>
        <v/>
      </c>
      <c r="M155" s="73" t="str">
        <f t="shared" si="37"/>
        <v/>
      </c>
      <c r="N155" s="73" t="str">
        <f t="shared" si="38"/>
        <v/>
      </c>
      <c r="O155" s="73"/>
      <c r="P155" s="74" t="str">
        <f t="shared" si="34"/>
        <v>ACAL15SO</v>
      </c>
      <c r="Q155" s="75" t="str">
        <f t="shared" si="35"/>
        <v>アルミ足場板　１．５Ｍ</v>
      </c>
      <c r="R155" s="75">
        <f t="shared" si="39"/>
        <v>0</v>
      </c>
      <c r="S155" s="75">
        <f t="shared" si="40"/>
        <v>3.1</v>
      </c>
      <c r="T155" s="33">
        <f t="shared" si="44"/>
        <v>0</v>
      </c>
      <c r="U155" s="33">
        <f t="shared" si="41"/>
        <v>0</v>
      </c>
      <c r="V155" s="75">
        <f t="shared" si="49"/>
        <v>0</v>
      </c>
      <c r="Y155" s="37"/>
      <c r="Z155" s="77"/>
      <c r="AA155" s="124" t="str">
        <f t="shared" si="46"/>
        <v/>
      </c>
      <c r="AB155" s="38">
        <f t="shared" si="47"/>
        <v>45901</v>
      </c>
      <c r="AC155" s="29" t="str">
        <f t="shared" si="42"/>
        <v>月</v>
      </c>
      <c r="AD155" s="103"/>
    </row>
    <row r="156" spans="1:30" s="35" customFormat="1" ht="20.100000000000001" customHeight="1" thickBot="1">
      <c r="A156" s="23" t="str">
        <f>IF(B156="","",(COUNTIF($B$2:B156,B156)))</f>
        <v/>
      </c>
      <c r="B156" s="23" t="str">
        <f t="shared" si="43"/>
        <v/>
      </c>
      <c r="C156" s="17" t="s">
        <v>319</v>
      </c>
      <c r="D156" s="18" t="s">
        <v>320</v>
      </c>
      <c r="E156" s="133">
        <f>入力!I159</f>
        <v>0</v>
      </c>
      <c r="F156" s="4" t="s">
        <v>771</v>
      </c>
      <c r="G156" s="9" t="s">
        <v>521</v>
      </c>
      <c r="H156" s="2" t="s">
        <v>318</v>
      </c>
      <c r="I156" s="137">
        <v>6.1</v>
      </c>
      <c r="J156" s="11"/>
      <c r="K156" s="73"/>
      <c r="L156" s="73" t="str">
        <f t="shared" si="36"/>
        <v/>
      </c>
      <c r="M156" s="73" t="str">
        <f t="shared" si="37"/>
        <v/>
      </c>
      <c r="N156" s="73" t="str">
        <f t="shared" si="38"/>
        <v/>
      </c>
      <c r="O156" s="73"/>
      <c r="P156" s="74" t="str">
        <f t="shared" si="34"/>
        <v>ACAL20SO</v>
      </c>
      <c r="Q156" s="75" t="str">
        <f t="shared" si="35"/>
        <v>アルミ足場板　２Ｍ</v>
      </c>
      <c r="R156" s="75">
        <f t="shared" si="39"/>
        <v>0</v>
      </c>
      <c r="S156" s="75">
        <f t="shared" si="40"/>
        <v>6.1</v>
      </c>
      <c r="T156" s="33">
        <f t="shared" si="44"/>
        <v>0</v>
      </c>
      <c r="U156" s="33">
        <f t="shared" si="41"/>
        <v>0</v>
      </c>
      <c r="V156" s="75">
        <f t="shared" si="49"/>
        <v>0</v>
      </c>
      <c r="Y156" s="37"/>
      <c r="Z156" s="77"/>
      <c r="AA156" s="124" t="str">
        <f t="shared" si="46"/>
        <v/>
      </c>
      <c r="AB156" s="38">
        <f t="shared" si="47"/>
        <v>45902</v>
      </c>
      <c r="AC156" s="29" t="str">
        <f t="shared" si="42"/>
        <v>火</v>
      </c>
      <c r="AD156" s="103"/>
    </row>
    <row r="157" spans="1:30" s="35" customFormat="1" ht="20.100000000000001" customHeight="1" thickBot="1">
      <c r="A157" s="23" t="str">
        <f>IF(B157="","",(COUNTIF($B$2:B157,B157)))</f>
        <v/>
      </c>
      <c r="B157" s="23" t="str">
        <f t="shared" si="43"/>
        <v/>
      </c>
      <c r="C157" s="17" t="s">
        <v>322</v>
      </c>
      <c r="D157" s="18" t="s">
        <v>323</v>
      </c>
      <c r="E157" s="133">
        <f>入力!I160</f>
        <v>0</v>
      </c>
      <c r="F157" s="4" t="s">
        <v>771</v>
      </c>
      <c r="G157" s="9" t="s">
        <v>521</v>
      </c>
      <c r="H157" s="2" t="s">
        <v>321</v>
      </c>
      <c r="I157" s="137">
        <v>8.6</v>
      </c>
      <c r="J157" s="11"/>
      <c r="K157" s="73"/>
      <c r="L157" s="73" t="str">
        <f t="shared" si="36"/>
        <v/>
      </c>
      <c r="M157" s="73" t="str">
        <f t="shared" si="37"/>
        <v/>
      </c>
      <c r="N157" s="73" t="str">
        <f t="shared" si="38"/>
        <v/>
      </c>
      <c r="O157" s="73"/>
      <c r="P157" s="74" t="str">
        <f t="shared" si="34"/>
        <v>ACAL30SO</v>
      </c>
      <c r="Q157" s="75" t="str">
        <f t="shared" si="35"/>
        <v>アルミ足場板　３Ｍ</v>
      </c>
      <c r="R157" s="75">
        <f t="shared" si="39"/>
        <v>0</v>
      </c>
      <c r="S157" s="75">
        <f t="shared" si="40"/>
        <v>8.6</v>
      </c>
      <c r="T157" s="33">
        <f t="shared" si="44"/>
        <v>0</v>
      </c>
      <c r="U157" s="33">
        <f t="shared" si="41"/>
        <v>0</v>
      </c>
      <c r="V157" s="75">
        <f t="shared" si="49"/>
        <v>0</v>
      </c>
      <c r="Y157" s="37"/>
      <c r="Z157" s="77"/>
      <c r="AA157" s="124" t="str">
        <f t="shared" si="46"/>
        <v/>
      </c>
      <c r="AB157" s="38">
        <f t="shared" si="47"/>
        <v>45903</v>
      </c>
      <c r="AC157" s="29" t="str">
        <f t="shared" si="42"/>
        <v>水</v>
      </c>
      <c r="AD157" s="103"/>
    </row>
    <row r="158" spans="1:30" s="35" customFormat="1" ht="20.100000000000001" customHeight="1" thickBot="1">
      <c r="A158" s="23" t="str">
        <f>IF(B158="","",(COUNTIF($B$2:B158,B158)))</f>
        <v/>
      </c>
      <c r="B158" s="23" t="str">
        <f t="shared" si="43"/>
        <v/>
      </c>
      <c r="C158" s="17" t="s">
        <v>325</v>
      </c>
      <c r="D158" s="18" t="s">
        <v>326</v>
      </c>
      <c r="E158" s="133">
        <f>入力!I161</f>
        <v>0</v>
      </c>
      <c r="F158" s="4" t="s">
        <v>771</v>
      </c>
      <c r="G158" s="9" t="s">
        <v>521</v>
      </c>
      <c r="H158" s="2" t="s">
        <v>324</v>
      </c>
      <c r="I158" s="137">
        <v>10.1</v>
      </c>
      <c r="J158" s="11"/>
      <c r="K158" s="73"/>
      <c r="L158" s="73" t="str">
        <f t="shared" si="36"/>
        <v/>
      </c>
      <c r="M158" s="73" t="str">
        <f t="shared" si="37"/>
        <v/>
      </c>
      <c r="N158" s="73" t="str">
        <f t="shared" si="38"/>
        <v/>
      </c>
      <c r="O158" s="73"/>
      <c r="P158" s="74" t="str">
        <f t="shared" si="34"/>
        <v>ACAL40SO</v>
      </c>
      <c r="Q158" s="75" t="str">
        <f t="shared" si="35"/>
        <v>アルミ足場板　４Ｍ</v>
      </c>
      <c r="R158" s="75">
        <f t="shared" si="39"/>
        <v>0</v>
      </c>
      <c r="S158" s="75">
        <f t="shared" si="40"/>
        <v>10.1</v>
      </c>
      <c r="T158" s="33">
        <f t="shared" si="44"/>
        <v>0</v>
      </c>
      <c r="U158" s="33">
        <f t="shared" si="41"/>
        <v>0</v>
      </c>
      <c r="V158" s="75">
        <f t="shared" si="49"/>
        <v>0</v>
      </c>
      <c r="Y158" s="37"/>
      <c r="Z158" s="77"/>
      <c r="AA158" s="124" t="str">
        <f t="shared" si="46"/>
        <v/>
      </c>
      <c r="AB158" s="38">
        <f t="shared" si="47"/>
        <v>45904</v>
      </c>
      <c r="AC158" s="29" t="str">
        <f t="shared" si="42"/>
        <v>木</v>
      </c>
      <c r="AD158" s="103"/>
    </row>
    <row r="159" spans="1:30" s="35" customFormat="1" ht="20.100000000000001" customHeight="1" thickBot="1">
      <c r="A159" s="23" t="str">
        <f>IF(B159="","",(COUNTIF($B$2:B159,B159)))</f>
        <v/>
      </c>
      <c r="B159" s="23" t="str">
        <f t="shared" si="43"/>
        <v/>
      </c>
      <c r="C159" s="17" t="s">
        <v>328</v>
      </c>
      <c r="D159" s="18" t="s">
        <v>329</v>
      </c>
      <c r="E159" s="133">
        <f>入力!I162</f>
        <v>0</v>
      </c>
      <c r="F159" s="4" t="s">
        <v>763</v>
      </c>
      <c r="G159" s="9" t="s">
        <v>522</v>
      </c>
      <c r="H159" s="2" t="s">
        <v>327</v>
      </c>
      <c r="I159" s="140">
        <v>6</v>
      </c>
      <c r="J159" s="11"/>
      <c r="K159" s="73"/>
      <c r="L159" s="73" t="str">
        <f t="shared" si="36"/>
        <v/>
      </c>
      <c r="M159" s="73" t="str">
        <f t="shared" si="37"/>
        <v/>
      </c>
      <c r="N159" s="73" t="str">
        <f t="shared" si="38"/>
        <v/>
      </c>
      <c r="O159" s="73"/>
      <c r="P159" s="74" t="str">
        <f t="shared" si="34"/>
        <v>ASAL30</v>
      </c>
      <c r="Q159" s="75" t="str">
        <f t="shared" si="35"/>
        <v>アルミ一連梯子３．０Ｍ</v>
      </c>
      <c r="R159" s="75">
        <f t="shared" si="39"/>
        <v>0</v>
      </c>
      <c r="S159" s="75">
        <f t="shared" si="40"/>
        <v>6</v>
      </c>
      <c r="T159" s="33">
        <f t="shared" si="44"/>
        <v>0</v>
      </c>
      <c r="U159" s="33">
        <f t="shared" si="41"/>
        <v>0</v>
      </c>
      <c r="V159" s="75">
        <f t="shared" si="49"/>
        <v>0</v>
      </c>
      <c r="Y159" s="37"/>
      <c r="Z159" s="77"/>
      <c r="AA159" s="124" t="str">
        <f t="shared" si="46"/>
        <v/>
      </c>
      <c r="AB159" s="38">
        <f t="shared" si="47"/>
        <v>45905</v>
      </c>
      <c r="AC159" s="29" t="str">
        <f t="shared" si="42"/>
        <v>金</v>
      </c>
      <c r="AD159" s="103"/>
    </row>
    <row r="160" spans="1:30" s="35" customFormat="1" ht="20.100000000000001" customHeight="1" thickBot="1">
      <c r="A160" s="23" t="str">
        <f>IF(B160="","",(COUNTIF($B$2:B160,B160)))</f>
        <v/>
      </c>
      <c r="B160" s="23" t="str">
        <f t="shared" si="43"/>
        <v/>
      </c>
      <c r="C160" s="17" t="s">
        <v>331</v>
      </c>
      <c r="D160" s="18" t="s">
        <v>332</v>
      </c>
      <c r="E160" s="133">
        <f>入力!I163</f>
        <v>0</v>
      </c>
      <c r="F160" s="4" t="s">
        <v>763</v>
      </c>
      <c r="G160" s="9" t="s">
        <v>522</v>
      </c>
      <c r="H160" s="2" t="s">
        <v>330</v>
      </c>
      <c r="I160" s="137">
        <v>7.5</v>
      </c>
      <c r="J160" s="11"/>
      <c r="K160" s="73"/>
      <c r="L160" s="73" t="str">
        <f t="shared" si="36"/>
        <v/>
      </c>
      <c r="M160" s="73" t="str">
        <f t="shared" si="37"/>
        <v/>
      </c>
      <c r="N160" s="73" t="str">
        <f t="shared" si="38"/>
        <v/>
      </c>
      <c r="O160" s="73"/>
      <c r="P160" s="74" t="str">
        <f t="shared" si="34"/>
        <v>ASAL40</v>
      </c>
      <c r="Q160" s="75" t="str">
        <f t="shared" si="35"/>
        <v>アルミ一連梯子４．０Ｍ</v>
      </c>
      <c r="R160" s="75">
        <f t="shared" si="39"/>
        <v>0</v>
      </c>
      <c r="S160" s="75">
        <f t="shared" si="40"/>
        <v>7.5</v>
      </c>
      <c r="T160" s="33">
        <f t="shared" si="44"/>
        <v>0</v>
      </c>
      <c r="U160" s="33">
        <f t="shared" si="41"/>
        <v>0</v>
      </c>
      <c r="V160" s="75"/>
      <c r="Y160" s="37"/>
      <c r="Z160" s="77"/>
      <c r="AA160" s="124" t="str">
        <f t="shared" si="46"/>
        <v>*</v>
      </c>
      <c r="AB160" s="38">
        <f t="shared" si="47"/>
        <v>45906</v>
      </c>
      <c r="AC160" s="29" t="str">
        <f t="shared" si="42"/>
        <v>土</v>
      </c>
      <c r="AD160" s="103" t="s">
        <v>547</v>
      </c>
    </row>
    <row r="161" spans="1:30" s="35" customFormat="1" ht="20.100000000000001" customHeight="1" thickBot="1">
      <c r="A161" s="23" t="str">
        <f>IF(B161="","",(COUNTIF($B$2:B161,B161)))</f>
        <v/>
      </c>
      <c r="B161" s="23" t="str">
        <f t="shared" si="43"/>
        <v/>
      </c>
      <c r="C161" s="17" t="s">
        <v>334</v>
      </c>
      <c r="D161" s="18" t="s">
        <v>335</v>
      </c>
      <c r="E161" s="133">
        <f>入力!I164</f>
        <v>0</v>
      </c>
      <c r="F161" s="4" t="s">
        <v>763</v>
      </c>
      <c r="G161" s="9" t="s">
        <v>522</v>
      </c>
      <c r="H161" s="2" t="s">
        <v>333</v>
      </c>
      <c r="I161" s="137">
        <v>11.4</v>
      </c>
      <c r="J161" s="11"/>
      <c r="K161" s="73"/>
      <c r="L161" s="73" t="str">
        <f t="shared" si="36"/>
        <v/>
      </c>
      <c r="M161" s="73" t="str">
        <f t="shared" si="37"/>
        <v/>
      </c>
      <c r="N161" s="73" t="str">
        <f t="shared" si="38"/>
        <v/>
      </c>
      <c r="O161" s="73"/>
      <c r="P161" s="74" t="str">
        <f t="shared" si="34"/>
        <v>ASALW50</v>
      </c>
      <c r="Q161" s="75" t="str">
        <f t="shared" si="35"/>
        <v>アルミ２連梯子５．０Ｍ</v>
      </c>
      <c r="R161" s="75">
        <f t="shared" si="39"/>
        <v>0</v>
      </c>
      <c r="S161" s="75">
        <f t="shared" si="40"/>
        <v>11.4</v>
      </c>
      <c r="T161" s="33">
        <f t="shared" si="44"/>
        <v>0</v>
      </c>
      <c r="U161" s="33">
        <f t="shared" si="41"/>
        <v>0</v>
      </c>
      <c r="V161" s="75"/>
      <c r="Y161" s="37"/>
      <c r="Z161" s="77"/>
      <c r="AA161" s="124" t="str">
        <f t="shared" si="46"/>
        <v>*</v>
      </c>
      <c r="AB161" s="38">
        <f t="shared" si="47"/>
        <v>45907</v>
      </c>
      <c r="AC161" s="29" t="str">
        <f t="shared" si="42"/>
        <v>日</v>
      </c>
      <c r="AD161" s="103" t="s">
        <v>547</v>
      </c>
    </row>
    <row r="162" spans="1:30" s="35" customFormat="1" ht="20.100000000000001" customHeight="1" thickBot="1">
      <c r="A162" s="23" t="str">
        <f>IF(B162="","",(COUNTIF($B$2:B162,B162)))</f>
        <v/>
      </c>
      <c r="B162" s="23" t="str">
        <f t="shared" si="43"/>
        <v/>
      </c>
      <c r="C162" s="17" t="s">
        <v>337</v>
      </c>
      <c r="D162" s="18" t="s">
        <v>811</v>
      </c>
      <c r="E162" s="133">
        <f>入力!I165</f>
        <v>0</v>
      </c>
      <c r="F162" s="4" t="s">
        <v>763</v>
      </c>
      <c r="G162" s="9" t="s">
        <v>522</v>
      </c>
      <c r="H162" s="2" t="s">
        <v>336</v>
      </c>
      <c r="I162" s="137">
        <v>12.7</v>
      </c>
      <c r="J162" s="11"/>
      <c r="K162" s="73"/>
      <c r="L162" s="73" t="str">
        <f t="shared" si="36"/>
        <v/>
      </c>
      <c r="M162" s="73" t="str">
        <f t="shared" si="37"/>
        <v/>
      </c>
      <c r="N162" s="73" t="str">
        <f t="shared" si="38"/>
        <v/>
      </c>
      <c r="O162" s="73"/>
      <c r="P162" s="74" t="str">
        <f t="shared" si="34"/>
        <v>AS2000</v>
      </c>
      <c r="Q162" s="75" t="str">
        <f t="shared" si="35"/>
        <v>ジョイント梯子　２．０Ｍ</v>
      </c>
      <c r="R162" s="75">
        <f t="shared" si="39"/>
        <v>0</v>
      </c>
      <c r="S162" s="75">
        <f t="shared" si="40"/>
        <v>12.7</v>
      </c>
      <c r="T162" s="33">
        <f t="shared" si="44"/>
        <v>0</v>
      </c>
      <c r="U162" s="33">
        <f t="shared" si="41"/>
        <v>0</v>
      </c>
      <c r="V162" s="75">
        <f t="shared" ref="V162" si="50">T162*U162</f>
        <v>0</v>
      </c>
      <c r="Y162" s="37"/>
      <c r="Z162" s="77"/>
      <c r="AA162" s="124" t="str">
        <f t="shared" si="46"/>
        <v/>
      </c>
      <c r="AB162" s="38">
        <f t="shared" si="47"/>
        <v>45908</v>
      </c>
      <c r="AC162" s="29" t="str">
        <f t="shared" si="42"/>
        <v>月</v>
      </c>
      <c r="AD162" s="103"/>
    </row>
    <row r="163" spans="1:30" s="35" customFormat="1" ht="20.100000000000001" customHeight="1" thickBot="1">
      <c r="A163" s="23" t="str">
        <f>IF(B163="","",(COUNTIF($B$2:B163,B163)))</f>
        <v/>
      </c>
      <c r="B163" s="23" t="str">
        <f t="shared" si="43"/>
        <v/>
      </c>
      <c r="C163" s="17" t="s">
        <v>339</v>
      </c>
      <c r="D163" s="18" t="s">
        <v>814</v>
      </c>
      <c r="E163" s="133">
        <f>入力!I166</f>
        <v>0</v>
      </c>
      <c r="F163" s="4" t="s">
        <v>763</v>
      </c>
      <c r="G163" s="9" t="s">
        <v>522</v>
      </c>
      <c r="H163" s="2" t="s">
        <v>338</v>
      </c>
      <c r="I163" s="137">
        <v>1.8</v>
      </c>
      <c r="J163" s="11">
        <v>10</v>
      </c>
      <c r="K163" s="73"/>
      <c r="L163" s="73" t="str">
        <f t="shared" si="36"/>
        <v/>
      </c>
      <c r="M163" s="73" t="str">
        <f t="shared" si="37"/>
        <v/>
      </c>
      <c r="N163" s="73" t="str">
        <f t="shared" si="38"/>
        <v/>
      </c>
      <c r="O163" s="73"/>
      <c r="P163" s="74" t="str">
        <f t="shared" si="34"/>
        <v>ASB610</v>
      </c>
      <c r="Q163" s="75" t="str">
        <f t="shared" si="35"/>
        <v>ステップバー６１０</v>
      </c>
      <c r="R163" s="75">
        <f t="shared" si="39"/>
        <v>0</v>
      </c>
      <c r="S163" s="75">
        <f t="shared" si="40"/>
        <v>1.8</v>
      </c>
      <c r="T163" s="33">
        <f t="shared" si="44"/>
        <v>0</v>
      </c>
      <c r="U163" s="33">
        <f t="shared" si="41"/>
        <v>10</v>
      </c>
      <c r="V163" s="33">
        <f t="shared" ref="V163:V164" si="51">ROUNDDOWN(R163/U163,0)</f>
        <v>0</v>
      </c>
      <c r="Y163" s="37"/>
      <c r="Z163" s="77"/>
      <c r="AA163" s="124" t="str">
        <f t="shared" si="46"/>
        <v/>
      </c>
      <c r="AB163" s="38">
        <f t="shared" si="47"/>
        <v>45909</v>
      </c>
      <c r="AC163" s="29" t="str">
        <f t="shared" si="42"/>
        <v>火</v>
      </c>
      <c r="AD163" s="103"/>
    </row>
    <row r="164" spans="1:30" s="35" customFormat="1" ht="20.100000000000001" customHeight="1" thickBot="1">
      <c r="A164" s="23" t="str">
        <f>IF(B164="","",(COUNTIF($B$2:B164,B164)))</f>
        <v/>
      </c>
      <c r="B164" s="23" t="str">
        <f t="shared" si="43"/>
        <v/>
      </c>
      <c r="C164" s="17" t="s">
        <v>817</v>
      </c>
      <c r="D164" s="18" t="s">
        <v>831</v>
      </c>
      <c r="E164" s="133">
        <f>入力!I167</f>
        <v>0</v>
      </c>
      <c r="F164" s="4" t="s">
        <v>763</v>
      </c>
      <c r="G164" s="9" t="s">
        <v>522</v>
      </c>
      <c r="H164" s="2" t="s">
        <v>340</v>
      </c>
      <c r="I164" s="140">
        <v>2</v>
      </c>
      <c r="J164" s="11">
        <v>5</v>
      </c>
      <c r="K164" s="73"/>
      <c r="L164" s="73" t="str">
        <f t="shared" si="36"/>
        <v/>
      </c>
      <c r="M164" s="73" t="str">
        <f t="shared" si="37"/>
        <v/>
      </c>
      <c r="N164" s="73" t="str">
        <f t="shared" si="38"/>
        <v/>
      </c>
      <c r="O164" s="73"/>
      <c r="P164" s="74" t="str">
        <f t="shared" si="34"/>
        <v>ASH</v>
      </c>
      <c r="Q164" s="75" t="str">
        <f t="shared" si="35"/>
        <v>モンキーヘッド　（モンキータラップ用最上部手摺）</v>
      </c>
      <c r="R164" s="75">
        <f t="shared" si="39"/>
        <v>0</v>
      </c>
      <c r="S164" s="75">
        <f t="shared" si="40"/>
        <v>2</v>
      </c>
      <c r="T164" s="33">
        <f t="shared" si="44"/>
        <v>0</v>
      </c>
      <c r="U164" s="33">
        <f t="shared" si="41"/>
        <v>5</v>
      </c>
      <c r="V164" s="33">
        <f t="shared" si="51"/>
        <v>0</v>
      </c>
      <c r="Y164" s="37"/>
      <c r="Z164" s="77"/>
      <c r="AA164" s="124" t="str">
        <f t="shared" si="46"/>
        <v/>
      </c>
      <c r="AB164" s="38">
        <f t="shared" si="47"/>
        <v>45910</v>
      </c>
      <c r="AC164" s="29" t="str">
        <f t="shared" si="42"/>
        <v>水</v>
      </c>
      <c r="AD164" s="103"/>
    </row>
    <row r="165" spans="1:30" s="35" customFormat="1" ht="20.100000000000001" customHeight="1" thickBot="1">
      <c r="A165" s="23" t="str">
        <f>IF(B165="","",(COUNTIF($B$2:B165,B165)))</f>
        <v/>
      </c>
      <c r="B165" s="23" t="str">
        <f t="shared" si="43"/>
        <v/>
      </c>
      <c r="C165" s="17" t="s">
        <v>342</v>
      </c>
      <c r="D165" s="18" t="s">
        <v>343</v>
      </c>
      <c r="E165" s="133">
        <f>入力!I168</f>
        <v>0</v>
      </c>
      <c r="F165" s="4" t="s">
        <v>763</v>
      </c>
      <c r="G165" s="9" t="s">
        <v>522</v>
      </c>
      <c r="H165" s="2" t="s">
        <v>341</v>
      </c>
      <c r="I165" s="140">
        <v>12</v>
      </c>
      <c r="J165" s="11"/>
      <c r="K165" s="73"/>
      <c r="L165" s="73" t="str">
        <f t="shared" si="36"/>
        <v/>
      </c>
      <c r="M165" s="73" t="str">
        <f t="shared" si="37"/>
        <v/>
      </c>
      <c r="N165" s="73" t="str">
        <f t="shared" si="38"/>
        <v/>
      </c>
      <c r="O165" s="73"/>
      <c r="P165" s="74" t="str">
        <f t="shared" si="34"/>
        <v>AS1700</v>
      </c>
      <c r="Q165" s="75" t="str">
        <f t="shared" si="35"/>
        <v>モンキータラップ１７００</v>
      </c>
      <c r="R165" s="75">
        <f t="shared" si="39"/>
        <v>0</v>
      </c>
      <c r="S165" s="75">
        <f t="shared" si="40"/>
        <v>12</v>
      </c>
      <c r="T165" s="33">
        <f t="shared" si="44"/>
        <v>0</v>
      </c>
      <c r="U165" s="33">
        <f t="shared" si="41"/>
        <v>0</v>
      </c>
      <c r="V165" s="75">
        <f t="shared" ref="V165:V173" si="52">T165*U165</f>
        <v>0</v>
      </c>
      <c r="Y165" s="37"/>
      <c r="Z165" s="77"/>
      <c r="AA165" s="124" t="str">
        <f t="shared" si="46"/>
        <v/>
      </c>
      <c r="AB165" s="38">
        <f t="shared" si="47"/>
        <v>45911</v>
      </c>
      <c r="AC165" s="29" t="str">
        <f t="shared" si="42"/>
        <v>木</v>
      </c>
      <c r="AD165" s="103"/>
    </row>
    <row r="166" spans="1:30" s="35" customFormat="1" ht="20.100000000000001" customHeight="1" thickBot="1">
      <c r="A166" s="23" t="str">
        <f>IF(B166="","",(COUNTIF($B$2:B166,B166)))</f>
        <v/>
      </c>
      <c r="B166" s="23" t="str">
        <f t="shared" si="43"/>
        <v/>
      </c>
      <c r="C166" s="17" t="s">
        <v>345</v>
      </c>
      <c r="D166" s="18" t="s">
        <v>892</v>
      </c>
      <c r="E166" s="133">
        <f>入力!I169</f>
        <v>0</v>
      </c>
      <c r="F166" s="4" t="s">
        <v>763</v>
      </c>
      <c r="G166" s="9" t="s">
        <v>512</v>
      </c>
      <c r="H166" s="2" t="s">
        <v>344</v>
      </c>
      <c r="I166" s="137">
        <v>11.2</v>
      </c>
      <c r="J166" s="11"/>
      <c r="K166" s="73"/>
      <c r="L166" s="73" t="str">
        <f t="shared" si="36"/>
        <v/>
      </c>
      <c r="M166" s="73" t="str">
        <f t="shared" si="37"/>
        <v/>
      </c>
      <c r="N166" s="73" t="str">
        <f t="shared" si="38"/>
        <v/>
      </c>
      <c r="O166" s="73"/>
      <c r="P166" s="74" t="str">
        <f t="shared" si="34"/>
        <v>GV4</v>
      </c>
      <c r="Q166" s="75" t="str">
        <f t="shared" si="35"/>
        <v>キャタツ４型Ⅴ</v>
      </c>
      <c r="R166" s="75">
        <f t="shared" si="39"/>
        <v>0</v>
      </c>
      <c r="S166" s="75">
        <f t="shared" si="40"/>
        <v>11.2</v>
      </c>
      <c r="T166" s="33">
        <f t="shared" si="44"/>
        <v>0</v>
      </c>
      <c r="U166" s="33">
        <f t="shared" si="41"/>
        <v>0</v>
      </c>
      <c r="V166" s="75">
        <f t="shared" si="52"/>
        <v>0</v>
      </c>
      <c r="Y166" s="37"/>
      <c r="Z166" s="77"/>
      <c r="AA166" s="124" t="str">
        <f t="shared" si="46"/>
        <v/>
      </c>
      <c r="AB166" s="38">
        <f t="shared" si="47"/>
        <v>45912</v>
      </c>
      <c r="AC166" s="29" t="str">
        <f t="shared" si="42"/>
        <v>金</v>
      </c>
      <c r="AD166" s="103"/>
    </row>
    <row r="167" spans="1:30" s="35" customFormat="1" ht="20.100000000000001" customHeight="1" thickBot="1">
      <c r="A167" s="23" t="str">
        <f>IF(B167="","",(COUNTIF($B$2:B167,B167)))</f>
        <v/>
      </c>
      <c r="B167" s="23" t="str">
        <f t="shared" si="43"/>
        <v/>
      </c>
      <c r="C167" s="17" t="s">
        <v>347</v>
      </c>
      <c r="D167" s="18" t="s">
        <v>893</v>
      </c>
      <c r="E167" s="133">
        <f>入力!I170</f>
        <v>0</v>
      </c>
      <c r="F167" s="4" t="s">
        <v>763</v>
      </c>
      <c r="G167" s="9" t="s">
        <v>512</v>
      </c>
      <c r="H167" s="2" t="s">
        <v>346</v>
      </c>
      <c r="I167" s="137">
        <v>15.6</v>
      </c>
      <c r="J167" s="11"/>
      <c r="K167" s="73"/>
      <c r="L167" s="73" t="str">
        <f t="shared" si="36"/>
        <v/>
      </c>
      <c r="M167" s="73" t="str">
        <f t="shared" si="37"/>
        <v/>
      </c>
      <c r="N167" s="73" t="str">
        <f t="shared" si="38"/>
        <v/>
      </c>
      <c r="O167" s="73"/>
      <c r="P167" s="74" t="str">
        <f t="shared" si="34"/>
        <v>GV6</v>
      </c>
      <c r="Q167" s="75" t="str">
        <f t="shared" si="35"/>
        <v>キャタツ６型Ⅴ</v>
      </c>
      <c r="R167" s="75">
        <f t="shared" si="39"/>
        <v>0</v>
      </c>
      <c r="S167" s="75">
        <f t="shared" si="40"/>
        <v>15.6</v>
      </c>
      <c r="T167" s="33">
        <f t="shared" si="44"/>
        <v>0</v>
      </c>
      <c r="U167" s="33">
        <f t="shared" si="41"/>
        <v>0</v>
      </c>
      <c r="V167" s="75">
        <f t="shared" si="52"/>
        <v>0</v>
      </c>
      <c r="Y167" s="37"/>
      <c r="Z167" s="77"/>
      <c r="AA167" s="124" t="str">
        <f t="shared" si="46"/>
        <v>*</v>
      </c>
      <c r="AB167" s="38">
        <f t="shared" si="47"/>
        <v>45913</v>
      </c>
      <c r="AC167" s="29" t="str">
        <f t="shared" si="42"/>
        <v>土</v>
      </c>
      <c r="AD167" s="103" t="s">
        <v>547</v>
      </c>
    </row>
    <row r="168" spans="1:30" s="35" customFormat="1" ht="20.100000000000001" customHeight="1" thickBot="1">
      <c r="A168" s="23" t="str">
        <f>IF(B168="","",(COUNTIF($B$2:B168,B168)))</f>
        <v/>
      </c>
      <c r="B168" s="23" t="str">
        <f t="shared" si="43"/>
        <v/>
      </c>
      <c r="C168" s="17" t="s">
        <v>350</v>
      </c>
      <c r="D168" s="20" t="s">
        <v>527</v>
      </c>
      <c r="E168" s="133">
        <f>入力!I171</f>
        <v>0</v>
      </c>
      <c r="F168" s="4" t="s">
        <v>772</v>
      </c>
      <c r="G168" s="9" t="s">
        <v>348</v>
      </c>
      <c r="H168" s="2" t="s">
        <v>349</v>
      </c>
      <c r="I168" s="137">
        <v>4</v>
      </c>
      <c r="J168" s="11"/>
      <c r="K168" s="73"/>
      <c r="L168" s="73" t="str">
        <f t="shared" si="36"/>
        <v/>
      </c>
      <c r="M168" s="73" t="str">
        <f t="shared" si="37"/>
        <v/>
      </c>
      <c r="N168" s="73" t="str">
        <f t="shared" si="38"/>
        <v/>
      </c>
      <c r="O168" s="73"/>
      <c r="P168" s="74" t="str">
        <f t="shared" si="34"/>
        <v>SS10SP</v>
      </c>
      <c r="Q168" s="75" t="str">
        <f t="shared" si="35"/>
        <v>ＳＰサポート10型</v>
      </c>
      <c r="R168" s="75">
        <f t="shared" si="39"/>
        <v>0</v>
      </c>
      <c r="S168" s="75">
        <f t="shared" si="40"/>
        <v>4</v>
      </c>
      <c r="T168" s="33">
        <f t="shared" si="44"/>
        <v>0</v>
      </c>
      <c r="U168" s="33">
        <f t="shared" si="41"/>
        <v>0</v>
      </c>
      <c r="V168" s="75">
        <f t="shared" si="52"/>
        <v>0</v>
      </c>
      <c r="Y168" s="37"/>
      <c r="Z168" s="77"/>
      <c r="AA168" s="124" t="str">
        <f t="shared" si="46"/>
        <v>*</v>
      </c>
      <c r="AB168" s="38">
        <f t="shared" si="47"/>
        <v>45914</v>
      </c>
      <c r="AC168" s="29" t="str">
        <f t="shared" si="42"/>
        <v>日</v>
      </c>
      <c r="AD168" s="103" t="s">
        <v>547</v>
      </c>
    </row>
    <row r="169" spans="1:30" s="35" customFormat="1" ht="20.100000000000001" customHeight="1" thickBot="1">
      <c r="A169" s="23" t="str">
        <f>IF(B169="","",(COUNTIF($B$2:B169,B169)))</f>
        <v/>
      </c>
      <c r="B169" s="23" t="str">
        <f t="shared" si="43"/>
        <v/>
      </c>
      <c r="C169" s="17" t="s">
        <v>352</v>
      </c>
      <c r="D169" s="17" t="s">
        <v>528</v>
      </c>
      <c r="E169" s="133">
        <f>入力!I172</f>
        <v>0</v>
      </c>
      <c r="F169" s="4" t="s">
        <v>772</v>
      </c>
      <c r="G169" s="9" t="s">
        <v>348</v>
      </c>
      <c r="H169" s="2" t="s">
        <v>351</v>
      </c>
      <c r="I169" s="137">
        <v>4.5</v>
      </c>
      <c r="J169" s="11"/>
      <c r="K169" s="73"/>
      <c r="L169" s="73" t="str">
        <f t="shared" si="36"/>
        <v/>
      </c>
      <c r="M169" s="73" t="str">
        <f t="shared" si="37"/>
        <v/>
      </c>
      <c r="N169" s="73" t="str">
        <f t="shared" si="38"/>
        <v/>
      </c>
      <c r="O169" s="73"/>
      <c r="P169" s="74" t="str">
        <f t="shared" si="34"/>
        <v>SS15SP</v>
      </c>
      <c r="Q169" s="75" t="str">
        <f t="shared" si="35"/>
        <v>ＳＰサポート15型【ピンク】</v>
      </c>
      <c r="R169" s="75">
        <f t="shared" si="39"/>
        <v>0</v>
      </c>
      <c r="S169" s="75">
        <f t="shared" si="40"/>
        <v>4.5</v>
      </c>
      <c r="T169" s="33">
        <f t="shared" si="44"/>
        <v>0</v>
      </c>
      <c r="U169" s="33">
        <f t="shared" si="41"/>
        <v>0</v>
      </c>
      <c r="V169" s="75">
        <f t="shared" si="52"/>
        <v>0</v>
      </c>
      <c r="Y169" s="37"/>
      <c r="Z169" s="77"/>
      <c r="AA169" s="124" t="str">
        <f t="shared" si="46"/>
        <v>*</v>
      </c>
      <c r="AB169" s="38">
        <f t="shared" si="47"/>
        <v>45915</v>
      </c>
      <c r="AC169" s="29" t="str">
        <f t="shared" si="42"/>
        <v>月</v>
      </c>
      <c r="AD169" s="103" t="s">
        <v>1040</v>
      </c>
    </row>
    <row r="170" spans="1:30" s="35" customFormat="1" ht="20.100000000000001" customHeight="1" thickBot="1">
      <c r="A170" s="23" t="str">
        <f>IF(B170="","",(COUNTIF($B$2:B170,B170)))</f>
        <v/>
      </c>
      <c r="B170" s="23" t="str">
        <f t="shared" si="43"/>
        <v/>
      </c>
      <c r="C170" s="17" t="s">
        <v>354</v>
      </c>
      <c r="D170" s="20" t="s">
        <v>529</v>
      </c>
      <c r="E170" s="133">
        <f>入力!I173</f>
        <v>0</v>
      </c>
      <c r="F170" s="4" t="s">
        <v>772</v>
      </c>
      <c r="G170" s="9" t="s">
        <v>348</v>
      </c>
      <c r="H170" s="2" t="s">
        <v>353</v>
      </c>
      <c r="I170" s="137">
        <v>6</v>
      </c>
      <c r="J170" s="11"/>
      <c r="K170" s="73"/>
      <c r="L170" s="73" t="str">
        <f t="shared" si="36"/>
        <v/>
      </c>
      <c r="M170" s="73" t="str">
        <f t="shared" si="37"/>
        <v/>
      </c>
      <c r="N170" s="73" t="str">
        <f t="shared" si="38"/>
        <v/>
      </c>
      <c r="O170" s="73"/>
      <c r="P170" s="74" t="str">
        <f t="shared" si="34"/>
        <v>SS20SP</v>
      </c>
      <c r="Q170" s="75" t="str">
        <f t="shared" si="35"/>
        <v>ＳＰサポート20型【黄緑】</v>
      </c>
      <c r="R170" s="75">
        <f t="shared" si="39"/>
        <v>0</v>
      </c>
      <c r="S170" s="75">
        <f t="shared" si="40"/>
        <v>6</v>
      </c>
      <c r="T170" s="33">
        <f t="shared" si="44"/>
        <v>0</v>
      </c>
      <c r="U170" s="33">
        <f t="shared" si="41"/>
        <v>0</v>
      </c>
      <c r="V170" s="75">
        <f t="shared" si="52"/>
        <v>0</v>
      </c>
      <c r="Y170" s="37"/>
      <c r="Z170" s="77"/>
      <c r="AA170" s="124" t="str">
        <f t="shared" si="46"/>
        <v/>
      </c>
      <c r="AB170" s="38">
        <f t="shared" si="47"/>
        <v>45916</v>
      </c>
      <c r="AC170" s="29" t="str">
        <f t="shared" si="42"/>
        <v>火</v>
      </c>
      <c r="AD170" s="103"/>
    </row>
    <row r="171" spans="1:30" s="35" customFormat="1" ht="20.100000000000001" customHeight="1" thickBot="1">
      <c r="A171" s="23" t="str">
        <f>IF(B171="","",(COUNTIF($B$2:B171,B171)))</f>
        <v/>
      </c>
      <c r="B171" s="23" t="str">
        <f t="shared" si="43"/>
        <v/>
      </c>
      <c r="C171" s="17" t="s">
        <v>356</v>
      </c>
      <c r="D171" s="17" t="s">
        <v>530</v>
      </c>
      <c r="E171" s="133">
        <f>入力!I174</f>
        <v>0</v>
      </c>
      <c r="F171" s="4" t="s">
        <v>772</v>
      </c>
      <c r="G171" s="9" t="s">
        <v>348</v>
      </c>
      <c r="H171" s="2" t="s">
        <v>355</v>
      </c>
      <c r="I171" s="137">
        <v>7.5</v>
      </c>
      <c r="J171" s="11"/>
      <c r="K171" s="73"/>
      <c r="L171" s="73" t="str">
        <f t="shared" si="36"/>
        <v/>
      </c>
      <c r="M171" s="73" t="str">
        <f t="shared" si="37"/>
        <v/>
      </c>
      <c r="N171" s="73" t="str">
        <f t="shared" si="38"/>
        <v/>
      </c>
      <c r="O171" s="73"/>
      <c r="P171" s="74" t="str">
        <f t="shared" si="34"/>
        <v>SS30SP</v>
      </c>
      <c r="Q171" s="75" t="str">
        <f t="shared" si="35"/>
        <v>ＳＰサポート30型【ピンク】</v>
      </c>
      <c r="R171" s="75">
        <f t="shared" si="39"/>
        <v>0</v>
      </c>
      <c r="S171" s="75">
        <f t="shared" si="40"/>
        <v>7.5</v>
      </c>
      <c r="T171" s="33">
        <f t="shared" si="44"/>
        <v>0</v>
      </c>
      <c r="U171" s="33">
        <f t="shared" si="41"/>
        <v>0</v>
      </c>
      <c r="V171" s="75">
        <f t="shared" si="52"/>
        <v>0</v>
      </c>
      <c r="Y171" s="37"/>
      <c r="Z171" s="77"/>
      <c r="AA171" s="124" t="str">
        <f t="shared" si="46"/>
        <v/>
      </c>
      <c r="AB171" s="38">
        <f t="shared" si="47"/>
        <v>45917</v>
      </c>
      <c r="AC171" s="29" t="str">
        <f t="shared" si="42"/>
        <v>水</v>
      </c>
      <c r="AD171" s="103"/>
    </row>
    <row r="172" spans="1:30" s="35" customFormat="1" ht="20.100000000000001" customHeight="1" thickBot="1">
      <c r="A172" s="23" t="str">
        <f>IF(B172="","",(COUNTIF($B$2:B172,B172)))</f>
        <v/>
      </c>
      <c r="B172" s="23" t="str">
        <f t="shared" si="43"/>
        <v/>
      </c>
      <c r="C172" s="17" t="s">
        <v>358</v>
      </c>
      <c r="D172" s="20" t="s">
        <v>531</v>
      </c>
      <c r="E172" s="133">
        <f>入力!I175</f>
        <v>0</v>
      </c>
      <c r="F172" s="4" t="s">
        <v>772</v>
      </c>
      <c r="G172" s="9" t="s">
        <v>348</v>
      </c>
      <c r="H172" s="2" t="s">
        <v>357</v>
      </c>
      <c r="I172" s="137">
        <v>9.5</v>
      </c>
      <c r="J172" s="11"/>
      <c r="K172" s="73"/>
      <c r="L172" s="73" t="str">
        <f t="shared" si="36"/>
        <v/>
      </c>
      <c r="M172" s="73" t="str">
        <f t="shared" si="37"/>
        <v/>
      </c>
      <c r="N172" s="73" t="str">
        <f t="shared" si="38"/>
        <v/>
      </c>
      <c r="O172" s="73"/>
      <c r="P172" s="74" t="str">
        <f t="shared" si="34"/>
        <v>SS40SP</v>
      </c>
      <c r="Q172" s="75" t="str">
        <f t="shared" si="35"/>
        <v>ＳＰサポート40型【黄緑】</v>
      </c>
      <c r="R172" s="75">
        <f t="shared" si="39"/>
        <v>0</v>
      </c>
      <c r="S172" s="75">
        <f t="shared" si="40"/>
        <v>9.5</v>
      </c>
      <c r="T172" s="33">
        <f t="shared" si="44"/>
        <v>0</v>
      </c>
      <c r="U172" s="33">
        <f t="shared" si="41"/>
        <v>0</v>
      </c>
      <c r="V172" s="75">
        <f t="shared" si="52"/>
        <v>0</v>
      </c>
      <c r="Y172" s="37"/>
      <c r="Z172" s="77"/>
      <c r="AA172" s="124" t="str">
        <f t="shared" si="46"/>
        <v/>
      </c>
      <c r="AB172" s="38">
        <f t="shared" si="47"/>
        <v>45918</v>
      </c>
      <c r="AC172" s="29" t="str">
        <f t="shared" si="42"/>
        <v>木</v>
      </c>
      <c r="AD172" s="104"/>
    </row>
    <row r="173" spans="1:30" s="35" customFormat="1" ht="20.100000000000001" customHeight="1" thickBot="1">
      <c r="A173" s="23" t="str">
        <f>IF(B173="","",(COUNTIF($B$2:B173,B173)))</f>
        <v/>
      </c>
      <c r="B173" s="23" t="str">
        <f t="shared" si="43"/>
        <v/>
      </c>
      <c r="C173" s="17" t="s">
        <v>360</v>
      </c>
      <c r="D173" s="17" t="s">
        <v>532</v>
      </c>
      <c r="E173" s="133">
        <f>入力!I176</f>
        <v>0</v>
      </c>
      <c r="F173" s="4" t="s">
        <v>772</v>
      </c>
      <c r="G173" s="9" t="s">
        <v>348</v>
      </c>
      <c r="H173" s="2" t="s">
        <v>359</v>
      </c>
      <c r="I173" s="137">
        <v>12.5</v>
      </c>
      <c r="J173" s="11"/>
      <c r="K173" s="73"/>
      <c r="L173" s="73" t="str">
        <f t="shared" si="36"/>
        <v/>
      </c>
      <c r="M173" s="73" t="str">
        <f t="shared" si="37"/>
        <v/>
      </c>
      <c r="N173" s="73" t="str">
        <f t="shared" si="38"/>
        <v/>
      </c>
      <c r="O173" s="73"/>
      <c r="P173" s="74" t="str">
        <f t="shared" si="34"/>
        <v>SS60SP</v>
      </c>
      <c r="Q173" s="75" t="str">
        <f t="shared" si="35"/>
        <v>ＳＰサポート60型</v>
      </c>
      <c r="R173" s="75">
        <f t="shared" si="39"/>
        <v>0</v>
      </c>
      <c r="S173" s="75">
        <f t="shared" si="40"/>
        <v>12.5</v>
      </c>
      <c r="T173" s="33">
        <f t="shared" si="44"/>
        <v>0</v>
      </c>
      <c r="U173" s="33">
        <f t="shared" si="41"/>
        <v>0</v>
      </c>
      <c r="V173" s="75">
        <f t="shared" si="52"/>
        <v>0</v>
      </c>
      <c r="Y173" s="37"/>
      <c r="Z173" s="77"/>
      <c r="AA173" s="124" t="str">
        <f t="shared" si="46"/>
        <v>*</v>
      </c>
      <c r="AB173" s="38">
        <f t="shared" si="47"/>
        <v>45919</v>
      </c>
      <c r="AC173" s="29" t="str">
        <f t="shared" si="42"/>
        <v>金</v>
      </c>
      <c r="AD173" s="103" t="s">
        <v>979</v>
      </c>
    </row>
    <row r="174" spans="1:30" s="35" customFormat="1" ht="20.100000000000001" customHeight="1" thickBot="1">
      <c r="A174" s="23" t="str">
        <f>IF(B174="","",(COUNTIF($B$2:B174,B174)))</f>
        <v/>
      </c>
      <c r="B174" s="23" t="str">
        <f t="shared" si="43"/>
        <v/>
      </c>
      <c r="C174" s="17" t="s">
        <v>362</v>
      </c>
      <c r="D174" s="18" t="s">
        <v>363</v>
      </c>
      <c r="E174" s="133">
        <f>入力!I177</f>
        <v>0</v>
      </c>
      <c r="F174" s="4" t="s">
        <v>772</v>
      </c>
      <c r="G174" s="9" t="s">
        <v>348</v>
      </c>
      <c r="H174" s="2" t="s">
        <v>361</v>
      </c>
      <c r="I174" s="137">
        <v>0.8</v>
      </c>
      <c r="J174" s="11">
        <v>20</v>
      </c>
      <c r="K174" s="73"/>
      <c r="L174" s="73" t="str">
        <f t="shared" si="36"/>
        <v/>
      </c>
      <c r="M174" s="73" t="str">
        <f t="shared" si="37"/>
        <v/>
      </c>
      <c r="N174" s="73" t="str">
        <f t="shared" si="38"/>
        <v/>
      </c>
      <c r="O174" s="73"/>
      <c r="P174" s="74" t="str">
        <f t="shared" si="34"/>
        <v>CT0</v>
      </c>
      <c r="Q174" s="75" t="str">
        <f t="shared" si="35"/>
        <v>サポートクランプ　直交</v>
      </c>
      <c r="R174" s="75">
        <f t="shared" si="39"/>
        <v>0</v>
      </c>
      <c r="S174" s="75">
        <f t="shared" si="40"/>
        <v>0.8</v>
      </c>
      <c r="T174" s="33">
        <f t="shared" si="44"/>
        <v>0</v>
      </c>
      <c r="U174" s="33">
        <f t="shared" si="41"/>
        <v>20</v>
      </c>
      <c r="V174" s="33">
        <f t="shared" ref="V174:V175" si="53">ROUNDDOWN(R174/U174,0)</f>
        <v>0</v>
      </c>
      <c r="Y174" s="37"/>
      <c r="Z174" s="77"/>
      <c r="AA174" s="124" t="str">
        <f t="shared" si="46"/>
        <v>*</v>
      </c>
      <c r="AB174" s="38">
        <f t="shared" si="47"/>
        <v>45920</v>
      </c>
      <c r="AC174" s="29" t="str">
        <f t="shared" si="42"/>
        <v>土</v>
      </c>
      <c r="AD174" s="103" t="s">
        <v>547</v>
      </c>
    </row>
    <row r="175" spans="1:30" s="35" customFormat="1" ht="20.100000000000001" customHeight="1" thickBot="1">
      <c r="A175" s="23" t="str">
        <f>IF(B175="","",(COUNTIF($B$2:B175,B175)))</f>
        <v/>
      </c>
      <c r="B175" s="23" t="str">
        <f t="shared" si="43"/>
        <v/>
      </c>
      <c r="C175" s="17" t="s">
        <v>365</v>
      </c>
      <c r="D175" s="18" t="s">
        <v>363</v>
      </c>
      <c r="E175" s="133">
        <f>入力!I178</f>
        <v>0</v>
      </c>
      <c r="F175" s="4" t="s">
        <v>772</v>
      </c>
      <c r="G175" s="9" t="s">
        <v>348</v>
      </c>
      <c r="H175" s="2" t="s">
        <v>364</v>
      </c>
      <c r="I175" s="137">
        <v>0.8</v>
      </c>
      <c r="J175" s="11">
        <v>20</v>
      </c>
      <c r="K175" s="73"/>
      <c r="L175" s="73" t="str">
        <f t="shared" si="36"/>
        <v/>
      </c>
      <c r="M175" s="73" t="str">
        <f t="shared" si="37"/>
        <v/>
      </c>
      <c r="N175" s="73" t="str">
        <f t="shared" si="38"/>
        <v/>
      </c>
      <c r="O175" s="73"/>
      <c r="P175" s="74" t="str">
        <f t="shared" si="34"/>
        <v>CT1</v>
      </c>
      <c r="Q175" s="75" t="str">
        <f t="shared" si="35"/>
        <v>サポートクランプ　自在</v>
      </c>
      <c r="R175" s="75">
        <f t="shared" si="39"/>
        <v>0</v>
      </c>
      <c r="S175" s="75">
        <f t="shared" si="40"/>
        <v>0.8</v>
      </c>
      <c r="T175" s="33">
        <f t="shared" si="44"/>
        <v>0</v>
      </c>
      <c r="U175" s="33">
        <f t="shared" si="41"/>
        <v>20</v>
      </c>
      <c r="V175" s="33">
        <f t="shared" si="53"/>
        <v>0</v>
      </c>
      <c r="Y175" s="37"/>
      <c r="Z175" s="77"/>
      <c r="AA175" s="124" t="str">
        <f t="shared" si="46"/>
        <v>*</v>
      </c>
      <c r="AB175" s="38">
        <f t="shared" si="47"/>
        <v>45921</v>
      </c>
      <c r="AC175" s="29" t="str">
        <f t="shared" si="42"/>
        <v>日</v>
      </c>
      <c r="AD175" s="103" t="s">
        <v>547</v>
      </c>
    </row>
    <row r="176" spans="1:30" s="35" customFormat="1" ht="20.100000000000001" customHeight="1" thickBot="1">
      <c r="A176" s="23" t="str">
        <f>IF(B176="","",(COUNTIF($B$2:B176,B176)))</f>
        <v/>
      </c>
      <c r="B176" s="23" t="str">
        <f t="shared" si="43"/>
        <v/>
      </c>
      <c r="C176" s="17" t="s">
        <v>367</v>
      </c>
      <c r="D176" s="18" t="s">
        <v>368</v>
      </c>
      <c r="E176" s="133">
        <f>入力!I179</f>
        <v>0</v>
      </c>
      <c r="F176" s="4" t="s">
        <v>773</v>
      </c>
      <c r="G176" s="9" t="s">
        <v>513</v>
      </c>
      <c r="H176" s="2" t="s">
        <v>366</v>
      </c>
      <c r="I176" s="137">
        <v>4.0599999999999996</v>
      </c>
      <c r="J176" s="11"/>
      <c r="K176" s="73"/>
      <c r="L176" s="73" t="str">
        <f t="shared" si="36"/>
        <v/>
      </c>
      <c r="M176" s="73" t="str">
        <f t="shared" si="37"/>
        <v/>
      </c>
      <c r="N176" s="73" t="str">
        <f t="shared" si="38"/>
        <v/>
      </c>
      <c r="O176" s="73"/>
      <c r="P176" s="74" t="str">
        <f t="shared" si="34"/>
        <v>KK10</v>
      </c>
      <c r="Q176" s="75" t="str">
        <f t="shared" si="35"/>
        <v>６０角バタ　　　１．０Ｍ　【青】</v>
      </c>
      <c r="R176" s="75">
        <f t="shared" si="39"/>
        <v>0</v>
      </c>
      <c r="S176" s="75">
        <f t="shared" si="40"/>
        <v>4.0599999999999996</v>
      </c>
      <c r="T176" s="33">
        <f t="shared" si="44"/>
        <v>0</v>
      </c>
      <c r="U176" s="33">
        <f t="shared" si="41"/>
        <v>0</v>
      </c>
      <c r="V176" s="75"/>
      <c r="Y176" s="37"/>
      <c r="Z176" s="77"/>
      <c r="AA176" s="124" t="str">
        <f t="shared" si="46"/>
        <v/>
      </c>
      <c r="AB176" s="38">
        <f t="shared" si="47"/>
        <v>45922</v>
      </c>
      <c r="AC176" s="29" t="str">
        <f t="shared" si="42"/>
        <v>月</v>
      </c>
      <c r="AD176" s="103"/>
    </row>
    <row r="177" spans="1:30" s="35" customFormat="1" ht="20.100000000000001" customHeight="1" thickBot="1">
      <c r="A177" s="23" t="str">
        <f>IF(B177="","",(COUNTIF($B$2:B177,B177)))</f>
        <v/>
      </c>
      <c r="B177" s="23" t="str">
        <f t="shared" si="43"/>
        <v/>
      </c>
      <c r="C177" s="17" t="s">
        <v>370</v>
      </c>
      <c r="D177" s="18" t="s">
        <v>368</v>
      </c>
      <c r="E177" s="133">
        <f>入力!I180</f>
        <v>0</v>
      </c>
      <c r="F177" s="4" t="s">
        <v>773</v>
      </c>
      <c r="G177" s="9" t="s">
        <v>513</v>
      </c>
      <c r="H177" s="2" t="s">
        <v>369</v>
      </c>
      <c r="I177" s="137">
        <v>6.09</v>
      </c>
      <c r="J177" s="11"/>
      <c r="K177" s="73"/>
      <c r="L177" s="73" t="str">
        <f t="shared" si="36"/>
        <v/>
      </c>
      <c r="M177" s="73" t="str">
        <f t="shared" si="37"/>
        <v/>
      </c>
      <c r="N177" s="73" t="str">
        <f t="shared" si="38"/>
        <v/>
      </c>
      <c r="O177" s="73"/>
      <c r="P177" s="74" t="str">
        <f t="shared" si="34"/>
        <v>KK15</v>
      </c>
      <c r="Q177" s="75" t="str">
        <f t="shared" si="35"/>
        <v>６０角バタ　　　１．５Ｍ　【赤】</v>
      </c>
      <c r="R177" s="75">
        <f t="shared" si="39"/>
        <v>0</v>
      </c>
      <c r="S177" s="75">
        <f t="shared" si="40"/>
        <v>6.09</v>
      </c>
      <c r="T177" s="33">
        <f t="shared" si="44"/>
        <v>0</v>
      </c>
      <c r="U177" s="33">
        <f t="shared" si="41"/>
        <v>0</v>
      </c>
      <c r="V177" s="75">
        <f t="shared" ref="V177" si="54">T177*U177</f>
        <v>0</v>
      </c>
      <c r="Y177" s="37"/>
      <c r="Z177" s="77"/>
      <c r="AA177" s="124" t="str">
        <f t="shared" si="46"/>
        <v>*</v>
      </c>
      <c r="AB177" s="38">
        <f t="shared" si="47"/>
        <v>45923</v>
      </c>
      <c r="AC177" s="29" t="str">
        <f t="shared" si="42"/>
        <v>火</v>
      </c>
      <c r="AD177" s="103" t="s">
        <v>1040</v>
      </c>
    </row>
    <row r="178" spans="1:30" s="35" customFormat="1" ht="20.100000000000001" customHeight="1" thickBot="1">
      <c r="A178" s="23" t="str">
        <f>IF(B178="","",(COUNTIF($B$2:B178,B178)))</f>
        <v/>
      </c>
      <c r="B178" s="23" t="str">
        <f t="shared" si="43"/>
        <v/>
      </c>
      <c r="C178" s="17" t="s">
        <v>372</v>
      </c>
      <c r="D178" s="18" t="s">
        <v>368</v>
      </c>
      <c r="E178" s="133">
        <f>入力!I181</f>
        <v>0</v>
      </c>
      <c r="F178" s="4" t="s">
        <v>773</v>
      </c>
      <c r="G178" s="9" t="s">
        <v>513</v>
      </c>
      <c r="H178" s="2" t="s">
        <v>371</v>
      </c>
      <c r="I178" s="137">
        <v>8.1199999999999992</v>
      </c>
      <c r="J178" s="11"/>
      <c r="K178" s="73"/>
      <c r="L178" s="73" t="str">
        <f t="shared" si="36"/>
        <v/>
      </c>
      <c r="M178" s="73" t="str">
        <f t="shared" si="37"/>
        <v/>
      </c>
      <c r="N178" s="73" t="str">
        <f t="shared" si="38"/>
        <v/>
      </c>
      <c r="O178" s="73"/>
      <c r="P178" s="74" t="str">
        <f t="shared" si="34"/>
        <v>KK20</v>
      </c>
      <c r="Q178" s="75" t="str">
        <f t="shared" si="35"/>
        <v>６０角バタ　　　２．０Ｍ　【青】</v>
      </c>
      <c r="R178" s="75">
        <f t="shared" si="39"/>
        <v>0</v>
      </c>
      <c r="S178" s="75">
        <f t="shared" si="40"/>
        <v>8.1199999999999992</v>
      </c>
      <c r="T178" s="33">
        <f t="shared" si="44"/>
        <v>0</v>
      </c>
      <c r="U178" s="33">
        <f t="shared" si="41"/>
        <v>0</v>
      </c>
      <c r="V178" s="75"/>
      <c r="Y178" s="37"/>
      <c r="Z178" s="77"/>
      <c r="AA178" s="124" t="str">
        <f t="shared" si="46"/>
        <v/>
      </c>
      <c r="AB178" s="38">
        <f t="shared" si="47"/>
        <v>45924</v>
      </c>
      <c r="AC178" s="29" t="str">
        <f t="shared" si="42"/>
        <v>水</v>
      </c>
      <c r="AD178" s="103"/>
    </row>
    <row r="179" spans="1:30" s="35" customFormat="1" ht="20.100000000000001" customHeight="1" thickBot="1">
      <c r="A179" s="23" t="str">
        <f>IF(B179="","",(COUNTIF($B$2:B179,B179)))</f>
        <v/>
      </c>
      <c r="B179" s="23" t="str">
        <f t="shared" si="43"/>
        <v/>
      </c>
      <c r="C179" s="17" t="s">
        <v>374</v>
      </c>
      <c r="D179" s="18" t="s">
        <v>368</v>
      </c>
      <c r="E179" s="133">
        <f>入力!I182</f>
        <v>0</v>
      </c>
      <c r="F179" s="4" t="s">
        <v>773</v>
      </c>
      <c r="G179" s="9" t="s">
        <v>513</v>
      </c>
      <c r="H179" s="2" t="s">
        <v>373</v>
      </c>
      <c r="I179" s="137">
        <v>10.15</v>
      </c>
      <c r="J179" s="11"/>
      <c r="K179" s="73"/>
      <c r="L179" s="73" t="str">
        <f t="shared" si="36"/>
        <v/>
      </c>
      <c r="M179" s="73" t="str">
        <f t="shared" si="37"/>
        <v/>
      </c>
      <c r="N179" s="73" t="str">
        <f t="shared" si="38"/>
        <v/>
      </c>
      <c r="O179" s="73"/>
      <c r="P179" s="74" t="str">
        <f t="shared" si="34"/>
        <v>KK25</v>
      </c>
      <c r="Q179" s="75" t="str">
        <f t="shared" si="35"/>
        <v>６０角バタ　　　２．５Ｍ　【赤】</v>
      </c>
      <c r="R179" s="75">
        <f t="shared" si="39"/>
        <v>0</v>
      </c>
      <c r="S179" s="75">
        <f t="shared" si="40"/>
        <v>10.15</v>
      </c>
      <c r="T179" s="33">
        <f t="shared" si="44"/>
        <v>0</v>
      </c>
      <c r="U179" s="33">
        <f t="shared" si="41"/>
        <v>0</v>
      </c>
      <c r="V179" s="75"/>
      <c r="Y179" s="37"/>
      <c r="Z179" s="77"/>
      <c r="AA179" s="124" t="str">
        <f t="shared" si="46"/>
        <v/>
      </c>
      <c r="AB179" s="38">
        <f t="shared" si="47"/>
        <v>45925</v>
      </c>
      <c r="AC179" s="29" t="str">
        <f t="shared" si="42"/>
        <v>木</v>
      </c>
      <c r="AD179" s="103"/>
    </row>
    <row r="180" spans="1:30" s="35" customFormat="1" ht="20.100000000000001" customHeight="1" thickBot="1">
      <c r="A180" s="23" t="str">
        <f>IF(B180="","",(COUNTIF($B$2:B180,B180)))</f>
        <v/>
      </c>
      <c r="B180" s="23" t="str">
        <f t="shared" si="43"/>
        <v/>
      </c>
      <c r="C180" s="17" t="s">
        <v>376</v>
      </c>
      <c r="D180" s="18" t="s">
        <v>368</v>
      </c>
      <c r="E180" s="133">
        <f>入力!I183</f>
        <v>0</v>
      </c>
      <c r="F180" s="4" t="s">
        <v>773</v>
      </c>
      <c r="G180" s="9" t="s">
        <v>513</v>
      </c>
      <c r="H180" s="2" t="s">
        <v>375</v>
      </c>
      <c r="I180" s="137">
        <v>12.18</v>
      </c>
      <c r="J180" s="11"/>
      <c r="K180" s="73"/>
      <c r="L180" s="73" t="str">
        <f t="shared" si="36"/>
        <v/>
      </c>
      <c r="M180" s="73" t="str">
        <f t="shared" si="37"/>
        <v/>
      </c>
      <c r="N180" s="73" t="str">
        <f t="shared" si="38"/>
        <v/>
      </c>
      <c r="O180" s="73"/>
      <c r="P180" s="74" t="str">
        <f t="shared" si="34"/>
        <v>KK30</v>
      </c>
      <c r="Q180" s="75" t="str">
        <f t="shared" si="35"/>
        <v>６０角バタ　　　３．０Ｍ　【青】</v>
      </c>
      <c r="R180" s="75">
        <f t="shared" si="39"/>
        <v>0</v>
      </c>
      <c r="S180" s="75">
        <f t="shared" si="40"/>
        <v>12.18</v>
      </c>
      <c r="T180" s="33">
        <f t="shared" si="44"/>
        <v>0</v>
      </c>
      <c r="U180" s="33">
        <f t="shared" si="41"/>
        <v>0</v>
      </c>
      <c r="V180" s="75"/>
      <c r="Y180" s="37"/>
      <c r="Z180" s="77"/>
      <c r="AA180" s="124" t="str">
        <f t="shared" si="46"/>
        <v/>
      </c>
      <c r="AB180" s="38">
        <f t="shared" si="47"/>
        <v>45926</v>
      </c>
      <c r="AC180" s="29" t="str">
        <f t="shared" si="42"/>
        <v>金</v>
      </c>
      <c r="AD180" s="103"/>
    </row>
    <row r="181" spans="1:30" s="35" customFormat="1" ht="20.100000000000001" customHeight="1" thickBot="1">
      <c r="A181" s="23" t="str">
        <f>IF(B181="","",(COUNTIF($B$2:B181,B181)))</f>
        <v/>
      </c>
      <c r="B181" s="23" t="str">
        <f t="shared" si="43"/>
        <v/>
      </c>
      <c r="C181" s="17" t="s">
        <v>378</v>
      </c>
      <c r="D181" s="18" t="s">
        <v>368</v>
      </c>
      <c r="E181" s="133">
        <f>入力!I184</f>
        <v>0</v>
      </c>
      <c r="F181" s="4" t="s">
        <v>773</v>
      </c>
      <c r="G181" s="9" t="s">
        <v>513</v>
      </c>
      <c r="H181" s="2" t="s">
        <v>377</v>
      </c>
      <c r="I181" s="137">
        <v>14.21</v>
      </c>
      <c r="J181" s="11"/>
      <c r="K181" s="73"/>
      <c r="L181" s="73" t="str">
        <f t="shared" si="36"/>
        <v/>
      </c>
      <c r="M181" s="73" t="str">
        <f t="shared" si="37"/>
        <v/>
      </c>
      <c r="N181" s="73" t="str">
        <f t="shared" si="38"/>
        <v/>
      </c>
      <c r="O181" s="73"/>
      <c r="P181" s="74" t="str">
        <f t="shared" si="34"/>
        <v>KK35</v>
      </c>
      <c r="Q181" s="75" t="str">
        <f t="shared" si="35"/>
        <v>６０角バタ　　　３．５Ｍ　【赤】</v>
      </c>
      <c r="R181" s="75">
        <f t="shared" si="39"/>
        <v>0</v>
      </c>
      <c r="S181" s="75">
        <f t="shared" si="40"/>
        <v>14.21</v>
      </c>
      <c r="T181" s="33">
        <f t="shared" si="44"/>
        <v>0</v>
      </c>
      <c r="U181" s="33">
        <f t="shared" si="41"/>
        <v>0</v>
      </c>
      <c r="V181" s="75"/>
      <c r="Y181" s="37"/>
      <c r="Z181" s="77"/>
      <c r="AA181" s="124" t="str">
        <f t="shared" si="46"/>
        <v>*</v>
      </c>
      <c r="AB181" s="38">
        <f t="shared" si="47"/>
        <v>45927</v>
      </c>
      <c r="AC181" s="29" t="str">
        <f t="shared" si="42"/>
        <v>土</v>
      </c>
      <c r="AD181" s="103" t="s">
        <v>547</v>
      </c>
    </row>
    <row r="182" spans="1:30" s="35" customFormat="1" ht="20.100000000000001" customHeight="1" thickBot="1">
      <c r="A182" s="23" t="str">
        <f>IF(B182="","",(COUNTIF($B$2:B182,B182)))</f>
        <v/>
      </c>
      <c r="B182" s="23" t="str">
        <f t="shared" si="43"/>
        <v/>
      </c>
      <c r="C182" s="17" t="s">
        <v>380</v>
      </c>
      <c r="D182" s="18" t="s">
        <v>368</v>
      </c>
      <c r="E182" s="133">
        <f>入力!I185</f>
        <v>0</v>
      </c>
      <c r="F182" s="4" t="s">
        <v>773</v>
      </c>
      <c r="G182" s="9" t="s">
        <v>513</v>
      </c>
      <c r="H182" s="2" t="s">
        <v>379</v>
      </c>
      <c r="I182" s="137">
        <v>16.239999999999998</v>
      </c>
      <c r="J182" s="11"/>
      <c r="K182" s="73"/>
      <c r="L182" s="73" t="str">
        <f t="shared" si="36"/>
        <v/>
      </c>
      <c r="M182" s="73" t="str">
        <f t="shared" si="37"/>
        <v/>
      </c>
      <c r="N182" s="73" t="str">
        <f t="shared" si="38"/>
        <v/>
      </c>
      <c r="O182" s="73"/>
      <c r="P182" s="74" t="str">
        <f t="shared" si="34"/>
        <v>KK40</v>
      </c>
      <c r="Q182" s="75" t="str">
        <f t="shared" si="35"/>
        <v>６０角バタ　　　４．０Ｍ　【青】</v>
      </c>
      <c r="R182" s="75">
        <f t="shared" si="39"/>
        <v>0</v>
      </c>
      <c r="S182" s="75">
        <f t="shared" si="40"/>
        <v>16.239999999999998</v>
      </c>
      <c r="T182" s="33">
        <f t="shared" si="44"/>
        <v>0</v>
      </c>
      <c r="U182" s="33">
        <f t="shared" si="41"/>
        <v>0</v>
      </c>
      <c r="V182" s="75"/>
      <c r="Y182" s="37"/>
      <c r="Z182" s="77"/>
      <c r="AA182" s="124" t="str">
        <f t="shared" si="46"/>
        <v>*</v>
      </c>
      <c r="AB182" s="38">
        <f t="shared" si="47"/>
        <v>45928</v>
      </c>
      <c r="AC182" s="29" t="str">
        <f t="shared" si="42"/>
        <v>日</v>
      </c>
      <c r="AD182" s="103" t="s">
        <v>547</v>
      </c>
    </row>
    <row r="183" spans="1:30" s="35" customFormat="1" ht="20.100000000000001" customHeight="1" thickBot="1">
      <c r="A183" s="23" t="str">
        <f>IF(B183="","",(COUNTIF($B$2:B183,B183)))</f>
        <v/>
      </c>
      <c r="B183" s="23" t="str">
        <f t="shared" si="43"/>
        <v/>
      </c>
      <c r="C183" s="17" t="s">
        <v>382</v>
      </c>
      <c r="D183" s="18" t="s">
        <v>383</v>
      </c>
      <c r="E183" s="133">
        <f>入力!I186</f>
        <v>0</v>
      </c>
      <c r="F183" s="4" t="s">
        <v>773</v>
      </c>
      <c r="G183" s="9" t="s">
        <v>514</v>
      </c>
      <c r="H183" s="2" t="s">
        <v>381</v>
      </c>
      <c r="I183" s="140">
        <v>9.52</v>
      </c>
      <c r="J183" s="11"/>
      <c r="K183" s="73"/>
      <c r="L183" s="73" t="str">
        <f t="shared" si="36"/>
        <v/>
      </c>
      <c r="M183" s="73" t="str">
        <f t="shared" si="37"/>
        <v/>
      </c>
      <c r="N183" s="73" t="str">
        <f t="shared" si="38"/>
        <v/>
      </c>
      <c r="O183" s="73"/>
      <c r="P183" s="74" t="str">
        <f t="shared" si="34"/>
        <v>OO10</v>
      </c>
      <c r="Q183" s="75" t="str">
        <f t="shared" si="35"/>
        <v>１００角バタ　　　１．０Ｍ　【青】</v>
      </c>
      <c r="R183" s="75">
        <f t="shared" si="39"/>
        <v>0</v>
      </c>
      <c r="S183" s="75">
        <f t="shared" si="40"/>
        <v>9.52</v>
      </c>
      <c r="T183" s="33">
        <f t="shared" si="44"/>
        <v>0</v>
      </c>
      <c r="U183" s="33">
        <f t="shared" si="41"/>
        <v>0</v>
      </c>
      <c r="V183" s="75"/>
      <c r="Y183" s="37"/>
      <c r="Z183" s="77"/>
      <c r="AA183" s="124" t="str">
        <f t="shared" si="46"/>
        <v/>
      </c>
      <c r="AB183" s="38">
        <f t="shared" si="47"/>
        <v>45929</v>
      </c>
      <c r="AC183" s="29" t="str">
        <f t="shared" si="42"/>
        <v>月</v>
      </c>
      <c r="AD183" s="103"/>
    </row>
    <row r="184" spans="1:30" s="35" customFormat="1" ht="20.100000000000001" customHeight="1" thickBot="1">
      <c r="A184" s="23" t="str">
        <f>IF(B184="","",(COUNTIF($B$2:B184,B184)))</f>
        <v/>
      </c>
      <c r="B184" s="23" t="str">
        <f t="shared" si="43"/>
        <v/>
      </c>
      <c r="C184" s="17" t="s">
        <v>385</v>
      </c>
      <c r="D184" s="18" t="s">
        <v>383</v>
      </c>
      <c r="E184" s="133">
        <f>入力!I187</f>
        <v>0</v>
      </c>
      <c r="F184" s="4" t="s">
        <v>773</v>
      </c>
      <c r="G184" s="9" t="s">
        <v>514</v>
      </c>
      <c r="H184" s="2" t="s">
        <v>384</v>
      </c>
      <c r="I184" s="140">
        <v>14.28</v>
      </c>
      <c r="J184" s="11"/>
      <c r="K184" s="73"/>
      <c r="L184" s="73" t="str">
        <f t="shared" si="36"/>
        <v/>
      </c>
      <c r="M184" s="73" t="str">
        <f t="shared" si="37"/>
        <v/>
      </c>
      <c r="N184" s="73" t="str">
        <f t="shared" si="38"/>
        <v/>
      </c>
      <c r="O184" s="73"/>
      <c r="P184" s="74" t="str">
        <f t="shared" si="34"/>
        <v>OO15</v>
      </c>
      <c r="Q184" s="75" t="str">
        <f t="shared" si="35"/>
        <v>１００角バタ　　　１．５Ｍ　【赤】</v>
      </c>
      <c r="R184" s="75">
        <f t="shared" si="39"/>
        <v>0</v>
      </c>
      <c r="S184" s="75">
        <f t="shared" si="40"/>
        <v>14.28</v>
      </c>
      <c r="T184" s="33">
        <f t="shared" si="44"/>
        <v>0</v>
      </c>
      <c r="U184" s="33">
        <f t="shared" si="41"/>
        <v>0</v>
      </c>
      <c r="V184" s="75">
        <f t="shared" ref="V184:V189" si="55">T184*U184</f>
        <v>0</v>
      </c>
      <c r="Y184" s="37"/>
      <c r="Z184" s="77"/>
      <c r="AA184" s="124" t="str">
        <f t="shared" si="46"/>
        <v/>
      </c>
      <c r="AB184" s="38">
        <f t="shared" si="47"/>
        <v>45930</v>
      </c>
      <c r="AC184" s="29" t="str">
        <f t="shared" si="42"/>
        <v>火</v>
      </c>
      <c r="AD184" s="103"/>
    </row>
    <row r="185" spans="1:30" s="35" customFormat="1" ht="20.100000000000001" customHeight="1" thickBot="1">
      <c r="A185" s="23" t="str">
        <f>IF(B185="","",(COUNTIF($B$2:B185,B185)))</f>
        <v/>
      </c>
      <c r="B185" s="23" t="str">
        <f t="shared" si="43"/>
        <v/>
      </c>
      <c r="C185" s="17" t="s">
        <v>387</v>
      </c>
      <c r="D185" s="18" t="s">
        <v>383</v>
      </c>
      <c r="E185" s="133">
        <f>入力!I188</f>
        <v>0</v>
      </c>
      <c r="F185" s="4" t="s">
        <v>773</v>
      </c>
      <c r="G185" s="9" t="s">
        <v>514</v>
      </c>
      <c r="H185" s="2" t="s">
        <v>386</v>
      </c>
      <c r="I185" s="140">
        <v>19.04</v>
      </c>
      <c r="J185" s="11"/>
      <c r="K185" s="73"/>
      <c r="L185" s="73" t="str">
        <f t="shared" si="36"/>
        <v/>
      </c>
      <c r="M185" s="73" t="str">
        <f t="shared" si="37"/>
        <v/>
      </c>
      <c r="N185" s="73" t="str">
        <f t="shared" si="38"/>
        <v/>
      </c>
      <c r="O185" s="73"/>
      <c r="P185" s="74" t="str">
        <f t="shared" si="34"/>
        <v>OO20</v>
      </c>
      <c r="Q185" s="75" t="str">
        <f t="shared" si="35"/>
        <v>１００角バタ　　　２．０Ｍ　【青】</v>
      </c>
      <c r="R185" s="75">
        <f t="shared" si="39"/>
        <v>0</v>
      </c>
      <c r="S185" s="75">
        <f t="shared" si="40"/>
        <v>19.04</v>
      </c>
      <c r="T185" s="33">
        <f t="shared" si="44"/>
        <v>0</v>
      </c>
      <c r="U185" s="33">
        <f t="shared" si="41"/>
        <v>0</v>
      </c>
      <c r="V185" s="75">
        <f t="shared" si="55"/>
        <v>0</v>
      </c>
      <c r="Y185" s="37"/>
      <c r="Z185" s="77"/>
      <c r="AA185" s="124" t="str">
        <f t="shared" si="46"/>
        <v/>
      </c>
      <c r="AB185" s="38">
        <f t="shared" si="47"/>
        <v>45931</v>
      </c>
      <c r="AC185" s="29" t="str">
        <f t="shared" si="42"/>
        <v>水</v>
      </c>
      <c r="AD185" s="103"/>
    </row>
    <row r="186" spans="1:30" s="35" customFormat="1" ht="20.100000000000001" customHeight="1" thickBot="1">
      <c r="A186" s="23" t="str">
        <f>IF(B186="","",(COUNTIF($B$2:B186,B186)))</f>
        <v/>
      </c>
      <c r="B186" s="23" t="str">
        <f t="shared" si="43"/>
        <v/>
      </c>
      <c r="C186" s="17" t="s">
        <v>389</v>
      </c>
      <c r="D186" s="18" t="s">
        <v>383</v>
      </c>
      <c r="E186" s="133">
        <f>入力!I189</f>
        <v>0</v>
      </c>
      <c r="F186" s="4" t="s">
        <v>773</v>
      </c>
      <c r="G186" s="9" t="s">
        <v>514</v>
      </c>
      <c r="H186" s="2" t="s">
        <v>388</v>
      </c>
      <c r="I186" s="140">
        <v>23.8</v>
      </c>
      <c r="J186" s="11"/>
      <c r="K186" s="73"/>
      <c r="L186" s="73" t="str">
        <f t="shared" si="36"/>
        <v/>
      </c>
      <c r="M186" s="73" t="str">
        <f t="shared" si="37"/>
        <v/>
      </c>
      <c r="N186" s="73" t="str">
        <f t="shared" si="38"/>
        <v/>
      </c>
      <c r="O186" s="73"/>
      <c r="P186" s="74" t="str">
        <f t="shared" si="34"/>
        <v>OO25</v>
      </c>
      <c r="Q186" s="75" t="str">
        <f t="shared" si="35"/>
        <v>１００角バタ　　　２．５Ｍ　【赤】</v>
      </c>
      <c r="R186" s="75">
        <f t="shared" si="39"/>
        <v>0</v>
      </c>
      <c r="S186" s="75">
        <f t="shared" si="40"/>
        <v>23.8</v>
      </c>
      <c r="T186" s="33">
        <f t="shared" si="44"/>
        <v>0</v>
      </c>
      <c r="U186" s="33">
        <f t="shared" si="41"/>
        <v>0</v>
      </c>
      <c r="V186" s="75">
        <f t="shared" si="55"/>
        <v>0</v>
      </c>
      <c r="Y186" s="37"/>
      <c r="Z186" s="77"/>
      <c r="AA186" s="124" t="str">
        <f t="shared" si="46"/>
        <v/>
      </c>
      <c r="AB186" s="38">
        <f t="shared" si="47"/>
        <v>45932</v>
      </c>
      <c r="AC186" s="29" t="str">
        <f t="shared" si="42"/>
        <v>木</v>
      </c>
      <c r="AD186" s="103"/>
    </row>
    <row r="187" spans="1:30" s="35" customFormat="1" ht="20.100000000000001" customHeight="1" thickBot="1">
      <c r="A187" s="23" t="str">
        <f>IF(B187="","",(COUNTIF($B$2:B187,B187)))</f>
        <v/>
      </c>
      <c r="B187" s="23" t="str">
        <f t="shared" si="43"/>
        <v/>
      </c>
      <c r="C187" s="17" t="s">
        <v>391</v>
      </c>
      <c r="D187" s="18" t="s">
        <v>383</v>
      </c>
      <c r="E187" s="133">
        <f>入力!I190</f>
        <v>0</v>
      </c>
      <c r="F187" s="4" t="s">
        <v>773</v>
      </c>
      <c r="G187" s="9" t="s">
        <v>514</v>
      </c>
      <c r="H187" s="2" t="s">
        <v>390</v>
      </c>
      <c r="I187" s="140">
        <v>28.56</v>
      </c>
      <c r="J187" s="11"/>
      <c r="K187" s="73"/>
      <c r="L187" s="73" t="str">
        <f t="shared" si="36"/>
        <v/>
      </c>
      <c r="M187" s="73" t="str">
        <f t="shared" si="37"/>
        <v/>
      </c>
      <c r="N187" s="73" t="str">
        <f t="shared" si="38"/>
        <v/>
      </c>
      <c r="O187" s="73"/>
      <c r="P187" s="74" t="str">
        <f t="shared" si="34"/>
        <v>OO30</v>
      </c>
      <c r="Q187" s="75" t="str">
        <f t="shared" si="35"/>
        <v>１００角バタ　　　３．０Ｍ　【青】</v>
      </c>
      <c r="R187" s="75">
        <f t="shared" si="39"/>
        <v>0</v>
      </c>
      <c r="S187" s="75">
        <f t="shared" si="40"/>
        <v>28.56</v>
      </c>
      <c r="T187" s="33">
        <f t="shared" si="44"/>
        <v>0</v>
      </c>
      <c r="U187" s="33">
        <f t="shared" si="41"/>
        <v>0</v>
      </c>
      <c r="V187" s="75">
        <f t="shared" si="55"/>
        <v>0</v>
      </c>
      <c r="Y187" s="37"/>
      <c r="Z187" s="77"/>
      <c r="AA187" s="124" t="str">
        <f t="shared" si="46"/>
        <v/>
      </c>
      <c r="AB187" s="38">
        <f t="shared" si="47"/>
        <v>45933</v>
      </c>
      <c r="AC187" s="29" t="str">
        <f t="shared" si="42"/>
        <v>金</v>
      </c>
      <c r="AD187" s="103"/>
    </row>
    <row r="188" spans="1:30" s="35" customFormat="1" ht="20.100000000000001" customHeight="1" thickBot="1">
      <c r="A188" s="23" t="str">
        <f>IF(B188="","",(COUNTIF($B$2:B188,B188)))</f>
        <v/>
      </c>
      <c r="B188" s="23" t="str">
        <f t="shared" si="43"/>
        <v/>
      </c>
      <c r="C188" s="17" t="s">
        <v>393</v>
      </c>
      <c r="D188" s="18" t="s">
        <v>383</v>
      </c>
      <c r="E188" s="133">
        <f>入力!I191</f>
        <v>0</v>
      </c>
      <c r="F188" s="4" t="s">
        <v>773</v>
      </c>
      <c r="G188" s="9" t="s">
        <v>514</v>
      </c>
      <c r="H188" s="2" t="s">
        <v>392</v>
      </c>
      <c r="I188" s="140">
        <v>33.32</v>
      </c>
      <c r="J188" s="11"/>
      <c r="K188" s="73"/>
      <c r="L188" s="73" t="str">
        <f t="shared" si="36"/>
        <v/>
      </c>
      <c r="M188" s="73" t="str">
        <f t="shared" si="37"/>
        <v/>
      </c>
      <c r="N188" s="73" t="str">
        <f t="shared" si="38"/>
        <v/>
      </c>
      <c r="O188" s="73"/>
      <c r="P188" s="74" t="str">
        <f t="shared" si="34"/>
        <v>OO35</v>
      </c>
      <c r="Q188" s="75" t="str">
        <f t="shared" si="35"/>
        <v>１００角バタ　　　３．５Ｍ　【赤】</v>
      </c>
      <c r="R188" s="75">
        <f t="shared" si="39"/>
        <v>0</v>
      </c>
      <c r="S188" s="75">
        <f t="shared" si="40"/>
        <v>33.32</v>
      </c>
      <c r="T188" s="33">
        <f t="shared" si="44"/>
        <v>0</v>
      </c>
      <c r="U188" s="33">
        <f t="shared" si="41"/>
        <v>0</v>
      </c>
      <c r="V188" s="75">
        <f t="shared" si="55"/>
        <v>0</v>
      </c>
      <c r="Y188" s="37"/>
      <c r="Z188" s="77"/>
      <c r="AA188" s="124" t="str">
        <f t="shared" si="46"/>
        <v>*</v>
      </c>
      <c r="AB188" s="38">
        <f t="shared" si="47"/>
        <v>45934</v>
      </c>
      <c r="AC188" s="29" t="str">
        <f t="shared" si="42"/>
        <v>土</v>
      </c>
      <c r="AD188" s="103" t="s">
        <v>547</v>
      </c>
    </row>
    <row r="189" spans="1:30" s="35" customFormat="1" ht="20.100000000000001" customHeight="1" thickBot="1">
      <c r="A189" s="23" t="str">
        <f>IF(B189="","",(COUNTIF($B$2:B189,B189)))</f>
        <v/>
      </c>
      <c r="B189" s="23" t="str">
        <f t="shared" si="43"/>
        <v/>
      </c>
      <c r="C189" s="17" t="s">
        <v>395</v>
      </c>
      <c r="D189" s="18" t="s">
        <v>383</v>
      </c>
      <c r="E189" s="133">
        <f>入力!I192</f>
        <v>0</v>
      </c>
      <c r="F189" s="4" t="s">
        <v>773</v>
      </c>
      <c r="G189" s="9" t="s">
        <v>514</v>
      </c>
      <c r="H189" s="2" t="s">
        <v>394</v>
      </c>
      <c r="I189" s="140">
        <v>38.08</v>
      </c>
      <c r="J189" s="11"/>
      <c r="K189" s="73"/>
      <c r="L189" s="73" t="str">
        <f t="shared" si="36"/>
        <v/>
      </c>
      <c r="M189" s="73" t="str">
        <f t="shared" si="37"/>
        <v/>
      </c>
      <c r="N189" s="73" t="str">
        <f t="shared" si="38"/>
        <v/>
      </c>
      <c r="O189" s="73"/>
      <c r="P189" s="74" t="str">
        <f t="shared" si="34"/>
        <v>OO40</v>
      </c>
      <c r="Q189" s="75" t="str">
        <f t="shared" si="35"/>
        <v>１００角バタ　　　４．０Ｍ　【青】</v>
      </c>
      <c r="R189" s="75">
        <f t="shared" si="39"/>
        <v>0</v>
      </c>
      <c r="S189" s="75">
        <f t="shared" si="40"/>
        <v>38.08</v>
      </c>
      <c r="T189" s="33">
        <f t="shared" si="44"/>
        <v>0</v>
      </c>
      <c r="U189" s="33">
        <f t="shared" si="41"/>
        <v>0</v>
      </c>
      <c r="V189" s="75">
        <f t="shared" si="55"/>
        <v>0</v>
      </c>
      <c r="Y189" s="37"/>
      <c r="Z189" s="77"/>
      <c r="AA189" s="124" t="str">
        <f t="shared" si="46"/>
        <v>*</v>
      </c>
      <c r="AB189" s="38">
        <f t="shared" si="47"/>
        <v>45935</v>
      </c>
      <c r="AC189" s="29" t="str">
        <f t="shared" si="42"/>
        <v>日</v>
      </c>
      <c r="AD189" s="103" t="s">
        <v>547</v>
      </c>
    </row>
    <row r="190" spans="1:30" s="35" customFormat="1" ht="20.100000000000001" customHeight="1" thickBot="1">
      <c r="A190" s="23" t="str">
        <f>IF(B190="","",(COUNTIF($B$2:B190,B190)))</f>
        <v/>
      </c>
      <c r="B190" s="23" t="str">
        <f t="shared" si="43"/>
        <v/>
      </c>
      <c r="C190" s="17" t="s">
        <v>397</v>
      </c>
      <c r="D190" s="18" t="s">
        <v>821</v>
      </c>
      <c r="E190" s="133">
        <f>入力!I193</f>
        <v>0</v>
      </c>
      <c r="F190" s="4" t="s">
        <v>774</v>
      </c>
      <c r="G190" s="9" t="s">
        <v>515</v>
      </c>
      <c r="H190" s="2" t="s">
        <v>396</v>
      </c>
      <c r="I190" s="137">
        <v>0.45</v>
      </c>
      <c r="J190" s="11">
        <v>10</v>
      </c>
      <c r="K190" s="73"/>
      <c r="L190" s="73" t="str">
        <f t="shared" si="36"/>
        <v/>
      </c>
      <c r="M190" s="73" t="str">
        <f t="shared" si="37"/>
        <v/>
      </c>
      <c r="N190" s="73" t="str">
        <f t="shared" si="38"/>
        <v/>
      </c>
      <c r="O190" s="73"/>
      <c r="P190" s="74" t="str">
        <f t="shared" si="34"/>
        <v>PCC1</v>
      </c>
      <c r="Q190" s="75" t="str">
        <f t="shared" si="35"/>
        <v>チェーン付クランプ（チェーン）</v>
      </c>
      <c r="R190" s="75">
        <f t="shared" si="39"/>
        <v>0</v>
      </c>
      <c r="S190" s="75">
        <f t="shared" si="40"/>
        <v>0.45</v>
      </c>
      <c r="T190" s="33">
        <f t="shared" si="44"/>
        <v>0</v>
      </c>
      <c r="U190" s="33">
        <f t="shared" si="41"/>
        <v>10</v>
      </c>
      <c r="V190" s="33">
        <f t="shared" ref="V190" si="56">ROUNDDOWN(R190/U190,0)</f>
        <v>0</v>
      </c>
      <c r="Y190" s="37"/>
      <c r="Z190" s="77"/>
      <c r="AA190" s="124" t="str">
        <f t="shared" si="46"/>
        <v/>
      </c>
      <c r="AB190" s="38">
        <f t="shared" si="47"/>
        <v>45936</v>
      </c>
      <c r="AC190" s="29" t="str">
        <f t="shared" si="42"/>
        <v>月</v>
      </c>
      <c r="AD190" s="103"/>
    </row>
    <row r="191" spans="1:30" s="35" customFormat="1" ht="20.100000000000001" customHeight="1" thickBot="1">
      <c r="A191" s="23" t="str">
        <f>IF(B191="","",(COUNTIF($B$2:B191,B191)))</f>
        <v/>
      </c>
      <c r="B191" s="23" t="str">
        <f t="shared" si="43"/>
        <v/>
      </c>
      <c r="C191" s="17" t="s">
        <v>399</v>
      </c>
      <c r="D191" s="18" t="s">
        <v>272</v>
      </c>
      <c r="E191" s="133">
        <f>入力!I194</f>
        <v>0</v>
      </c>
      <c r="F191" s="4" t="s">
        <v>774</v>
      </c>
      <c r="G191" s="9" t="s">
        <v>515</v>
      </c>
      <c r="H191" s="2" t="s">
        <v>398</v>
      </c>
      <c r="I191" s="137">
        <v>0.45</v>
      </c>
      <c r="J191" s="11"/>
      <c r="K191" s="73"/>
      <c r="L191" s="73" t="str">
        <f t="shared" si="36"/>
        <v/>
      </c>
      <c r="M191" s="73" t="str">
        <f t="shared" si="37"/>
        <v/>
      </c>
      <c r="N191" s="73" t="str">
        <f t="shared" si="38"/>
        <v/>
      </c>
      <c r="O191" s="73"/>
      <c r="P191" s="74" t="str">
        <f t="shared" si="34"/>
        <v>PCC2</v>
      </c>
      <c r="Q191" s="75" t="str">
        <f t="shared" si="35"/>
        <v>チェーン付クランプ（クランプ）</v>
      </c>
      <c r="R191" s="75">
        <f t="shared" si="39"/>
        <v>0</v>
      </c>
      <c r="S191" s="75">
        <f t="shared" si="40"/>
        <v>0.45</v>
      </c>
      <c r="T191" s="33">
        <f t="shared" si="44"/>
        <v>0</v>
      </c>
      <c r="U191" s="33">
        <f t="shared" si="41"/>
        <v>0</v>
      </c>
      <c r="V191" s="75">
        <f t="shared" ref="V191" si="57">T191*U191</f>
        <v>0</v>
      </c>
      <c r="Y191" s="37"/>
      <c r="Z191" s="77"/>
      <c r="AA191" s="124" t="str">
        <f t="shared" si="46"/>
        <v/>
      </c>
      <c r="AB191" s="38">
        <f t="shared" si="47"/>
        <v>45937</v>
      </c>
      <c r="AC191" s="29" t="str">
        <f t="shared" si="42"/>
        <v>火</v>
      </c>
      <c r="AD191" s="103"/>
    </row>
    <row r="192" spans="1:30" s="35" customFormat="1" ht="20.100000000000001" customHeight="1" thickBot="1">
      <c r="A192" s="23" t="str">
        <f>IF(B192="","",(COUNTIF($B$2:B192,B192)))</f>
        <v/>
      </c>
      <c r="B192" s="23" t="str">
        <f t="shared" si="43"/>
        <v/>
      </c>
      <c r="C192" s="17" t="s">
        <v>401</v>
      </c>
      <c r="D192" s="18" t="s">
        <v>402</v>
      </c>
      <c r="E192" s="133">
        <f>入力!I195</f>
        <v>0</v>
      </c>
      <c r="F192" s="4" t="s">
        <v>774</v>
      </c>
      <c r="G192" s="9" t="s">
        <v>516</v>
      </c>
      <c r="H192" s="2" t="s">
        <v>400</v>
      </c>
      <c r="I192" s="137">
        <v>1.5</v>
      </c>
      <c r="J192" s="11">
        <v>10</v>
      </c>
      <c r="K192" s="73"/>
      <c r="L192" s="73" t="str">
        <f t="shared" si="36"/>
        <v/>
      </c>
      <c r="M192" s="73" t="str">
        <f t="shared" si="37"/>
        <v/>
      </c>
      <c r="N192" s="73" t="str">
        <f t="shared" si="38"/>
        <v/>
      </c>
      <c r="O192" s="73"/>
      <c r="P192" s="74" t="str">
        <f t="shared" si="34"/>
        <v>PCR20</v>
      </c>
      <c r="Q192" s="75" t="str">
        <f t="shared" si="35"/>
        <v>ロック付チェーン２Ｍ</v>
      </c>
      <c r="R192" s="75">
        <f t="shared" si="39"/>
        <v>0</v>
      </c>
      <c r="S192" s="75">
        <f t="shared" si="40"/>
        <v>1.5</v>
      </c>
      <c r="T192" s="33">
        <f t="shared" si="44"/>
        <v>0</v>
      </c>
      <c r="U192" s="33">
        <f t="shared" si="41"/>
        <v>10</v>
      </c>
      <c r="V192" s="33">
        <f t="shared" ref="V192:V195" si="58">ROUNDDOWN(R192/U192,0)</f>
        <v>0</v>
      </c>
      <c r="Y192" s="37"/>
      <c r="Z192" s="77"/>
      <c r="AA192" s="124" t="str">
        <f t="shared" si="46"/>
        <v/>
      </c>
      <c r="AB192" s="38">
        <f t="shared" si="47"/>
        <v>45938</v>
      </c>
      <c r="AC192" s="29" t="str">
        <f t="shared" si="42"/>
        <v>水</v>
      </c>
      <c r="AD192" s="103"/>
    </row>
    <row r="193" spans="1:30" s="35" customFormat="1" ht="20.100000000000001" customHeight="1" thickBot="1">
      <c r="A193" s="23" t="str">
        <f>IF(B193="","",(COUNTIF($B$2:B193,B193)))</f>
        <v/>
      </c>
      <c r="B193" s="23" t="str">
        <f t="shared" si="43"/>
        <v/>
      </c>
      <c r="C193" s="17" t="s">
        <v>404</v>
      </c>
      <c r="D193" s="18" t="s">
        <v>402</v>
      </c>
      <c r="E193" s="133">
        <f>入力!I196</f>
        <v>0</v>
      </c>
      <c r="F193" s="4" t="s">
        <v>774</v>
      </c>
      <c r="G193" s="9" t="s">
        <v>516</v>
      </c>
      <c r="H193" s="2" t="s">
        <v>403</v>
      </c>
      <c r="I193" s="140">
        <v>2.2000000000000002</v>
      </c>
      <c r="J193" s="11">
        <v>10</v>
      </c>
      <c r="K193" s="73"/>
      <c r="L193" s="73" t="str">
        <f t="shared" si="36"/>
        <v/>
      </c>
      <c r="M193" s="73" t="str">
        <f t="shared" si="37"/>
        <v/>
      </c>
      <c r="N193" s="73" t="str">
        <f t="shared" si="38"/>
        <v/>
      </c>
      <c r="O193" s="73"/>
      <c r="P193" s="74" t="str">
        <f t="shared" ref="P193:P195" si="59">IF(E193="0","",H193)</f>
        <v>PCR30</v>
      </c>
      <c r="Q193" s="75" t="str">
        <f t="shared" ref="Q193:Q195" si="60">IF(E193="0","",C193)</f>
        <v>ロック付チェーン３Ｍ</v>
      </c>
      <c r="R193" s="75">
        <f t="shared" si="39"/>
        <v>0</v>
      </c>
      <c r="S193" s="75">
        <f t="shared" si="40"/>
        <v>2.2000000000000002</v>
      </c>
      <c r="T193" s="33">
        <f t="shared" si="44"/>
        <v>0</v>
      </c>
      <c r="U193" s="33">
        <f t="shared" si="41"/>
        <v>10</v>
      </c>
      <c r="V193" s="33">
        <f t="shared" si="58"/>
        <v>0</v>
      </c>
      <c r="Y193" s="37"/>
      <c r="Z193" s="77"/>
      <c r="AA193" s="124" t="str">
        <f t="shared" si="46"/>
        <v/>
      </c>
      <c r="AB193" s="38">
        <f t="shared" si="47"/>
        <v>45939</v>
      </c>
      <c r="AC193" s="29" t="str">
        <f t="shared" si="42"/>
        <v>木</v>
      </c>
      <c r="AD193" s="103"/>
    </row>
    <row r="194" spans="1:30" s="35" customFormat="1" ht="20.100000000000001" customHeight="1" thickBot="1">
      <c r="A194" s="23" t="str">
        <f>IF(B194="","",(COUNTIF($B$2:B194,B194)))</f>
        <v/>
      </c>
      <c r="B194" s="23" t="str">
        <f t="shared" si="43"/>
        <v/>
      </c>
      <c r="C194" s="17" t="s">
        <v>406</v>
      </c>
      <c r="D194" s="18" t="s">
        <v>402</v>
      </c>
      <c r="E194" s="133">
        <f>入力!I197</f>
        <v>0</v>
      </c>
      <c r="F194" s="4" t="s">
        <v>774</v>
      </c>
      <c r="G194" s="9" t="s">
        <v>516</v>
      </c>
      <c r="H194" s="2" t="s">
        <v>405</v>
      </c>
      <c r="I194" s="137">
        <v>2.9</v>
      </c>
      <c r="J194" s="11">
        <v>5</v>
      </c>
      <c r="K194" s="73"/>
      <c r="L194" s="73" t="str">
        <f t="shared" ref="L194:L195" si="61">IFERROR(VLOOKUP(K194,$A$2:$E$999,3,FALSE),"")</f>
        <v/>
      </c>
      <c r="M194" s="73" t="str">
        <f t="shared" ref="M194:M195" si="62">IFERROR(VLOOKUP(K194,$A$2:$E$99,4,FALSE),"")</f>
        <v/>
      </c>
      <c r="N194" s="73" t="str">
        <f t="shared" ref="N194:N195" si="63">IFERROR(VLOOKUP(K194,$A$2:$E$499,5,FALSE),"")</f>
        <v/>
      </c>
      <c r="O194" s="73"/>
      <c r="P194" s="74" t="str">
        <f t="shared" si="59"/>
        <v>PCR40</v>
      </c>
      <c r="Q194" s="75" t="str">
        <f t="shared" si="60"/>
        <v>ロック付チェーン４Ｍ</v>
      </c>
      <c r="R194" s="75">
        <f t="shared" ref="R194:R195" si="64">IF(E194="","",E194)</f>
        <v>0</v>
      </c>
      <c r="S194" s="75">
        <f t="shared" ref="S194:S195" si="65">IF(E194="",0,I194)</f>
        <v>2.9</v>
      </c>
      <c r="T194" s="33">
        <f t="shared" si="44"/>
        <v>0</v>
      </c>
      <c r="U194" s="33">
        <f t="shared" ref="U194:U195" si="66">IF(E194="0","",J194)</f>
        <v>5</v>
      </c>
      <c r="V194" s="33">
        <f t="shared" si="58"/>
        <v>0</v>
      </c>
      <c r="Y194" s="37"/>
      <c r="Z194" s="77"/>
      <c r="AA194" s="124" t="str">
        <f t="shared" si="46"/>
        <v/>
      </c>
      <c r="AB194" s="38">
        <f t="shared" si="47"/>
        <v>45940</v>
      </c>
      <c r="AC194" s="29" t="str">
        <f t="shared" ref="AC194:AC257" si="67">TEXT(AB194,"aaa")</f>
        <v>金</v>
      </c>
      <c r="AD194" s="103"/>
    </row>
    <row r="195" spans="1:30" s="35" customFormat="1" ht="20.100000000000001" customHeight="1" thickBot="1">
      <c r="A195" s="23" t="str">
        <f>IF(B195="","",(COUNTIF($B$2:B195,B195)))</f>
        <v/>
      </c>
      <c r="B195" s="23" t="str">
        <f t="shared" ref="B195:B258" si="68">IF(E195,"1","")</f>
        <v/>
      </c>
      <c r="C195" s="17" t="s">
        <v>408</v>
      </c>
      <c r="D195" s="18" t="s">
        <v>402</v>
      </c>
      <c r="E195" s="133">
        <f>入力!I198</f>
        <v>0</v>
      </c>
      <c r="F195" s="4" t="s">
        <v>774</v>
      </c>
      <c r="G195" s="9" t="s">
        <v>516</v>
      </c>
      <c r="H195" s="2" t="s">
        <v>407</v>
      </c>
      <c r="I195" s="137">
        <v>3.2</v>
      </c>
      <c r="J195" s="11">
        <v>5</v>
      </c>
      <c r="K195" s="73"/>
      <c r="L195" s="73" t="str">
        <f t="shared" si="61"/>
        <v/>
      </c>
      <c r="M195" s="73" t="str">
        <f t="shared" si="62"/>
        <v/>
      </c>
      <c r="N195" s="73" t="str">
        <f t="shared" si="63"/>
        <v/>
      </c>
      <c r="O195" s="73"/>
      <c r="P195" s="74" t="str">
        <f t="shared" si="59"/>
        <v>PCR50</v>
      </c>
      <c r="Q195" s="75" t="str">
        <f t="shared" si="60"/>
        <v>ロック付チェーン５Ｍ</v>
      </c>
      <c r="R195" s="75">
        <f t="shared" si="64"/>
        <v>0</v>
      </c>
      <c r="S195" s="75">
        <f t="shared" si="65"/>
        <v>3.2</v>
      </c>
      <c r="T195" s="33">
        <f t="shared" ref="T195" si="69">R195*S195</f>
        <v>0</v>
      </c>
      <c r="U195" s="33">
        <f t="shared" si="66"/>
        <v>5</v>
      </c>
      <c r="V195" s="33">
        <f t="shared" si="58"/>
        <v>0</v>
      </c>
      <c r="Y195" s="37"/>
      <c r="Z195" s="77"/>
      <c r="AA195" s="124" t="str">
        <f t="shared" ref="AA195:AA258" si="70">IF(AD195="","","*")</f>
        <v>*</v>
      </c>
      <c r="AB195" s="38">
        <f t="shared" si="47"/>
        <v>45941</v>
      </c>
      <c r="AC195" s="29" t="str">
        <f t="shared" si="67"/>
        <v>土</v>
      </c>
      <c r="AD195" s="103" t="s">
        <v>547</v>
      </c>
    </row>
    <row r="196" spans="1:30" s="35" customFormat="1" ht="20.100000000000001" customHeight="1" thickBot="1">
      <c r="A196" s="23" t="str">
        <f>IF(B196="","",(COUNTIF($B$2:B196,B196)))</f>
        <v/>
      </c>
      <c r="B196" s="23" t="str">
        <f t="shared" si="68"/>
        <v/>
      </c>
      <c r="C196" s="17" t="s">
        <v>410</v>
      </c>
      <c r="D196" s="18" t="s">
        <v>289</v>
      </c>
      <c r="E196" s="133">
        <f>入力!I199</f>
        <v>0</v>
      </c>
      <c r="F196" s="4" t="s">
        <v>774</v>
      </c>
      <c r="G196" s="9" t="s">
        <v>516</v>
      </c>
      <c r="H196" s="2" t="s">
        <v>409</v>
      </c>
      <c r="I196" s="137">
        <v>0.8</v>
      </c>
      <c r="J196" s="11">
        <v>20</v>
      </c>
      <c r="K196" s="73"/>
      <c r="L196" s="73" t="str">
        <f t="shared" ref="L196:L259" si="71">IFERROR(VLOOKUP(K196,$A$2:$E$999,3,FALSE),"")</f>
        <v/>
      </c>
      <c r="M196" s="73" t="str">
        <f t="shared" ref="M196:M259" si="72">IFERROR(VLOOKUP(K196,$A$2:$E$99,4,FALSE),"")</f>
        <v/>
      </c>
      <c r="N196" s="73" t="str">
        <f t="shared" ref="N196:N259" si="73">IFERROR(VLOOKUP(K196,$A$2:$E$499,5,FALSE),"")</f>
        <v/>
      </c>
      <c r="O196" s="73"/>
      <c r="P196" s="74" t="str">
        <f t="shared" ref="P196:P259" si="74">IF(E196="0","",H196)</f>
        <v>CK1J</v>
      </c>
      <c r="Q196" s="75" t="str">
        <f t="shared" ref="Q196:Q259" si="75">IF(E196="0","",C196)</f>
        <v>座キャッチ３７チェーン固定用</v>
      </c>
      <c r="R196" s="75">
        <f t="shared" ref="R196:R259" si="76">IF(E196="","",E196)</f>
        <v>0</v>
      </c>
      <c r="S196" s="75">
        <f t="shared" ref="S196:S259" si="77">IF(E196="",0,I196)</f>
        <v>0.8</v>
      </c>
      <c r="T196" s="33">
        <f t="shared" ref="T196:T259" si="78">R196*S196</f>
        <v>0</v>
      </c>
      <c r="U196" s="33">
        <f t="shared" ref="U196:U259" si="79">IF(E196="0","",J196)</f>
        <v>20</v>
      </c>
      <c r="V196" s="33">
        <f t="shared" ref="V196:V197" si="80">ROUNDDOWN(R196/U196,0)</f>
        <v>0</v>
      </c>
      <c r="Y196" s="37"/>
      <c r="Z196" s="77"/>
      <c r="AA196" s="124" t="str">
        <f t="shared" si="70"/>
        <v>*</v>
      </c>
      <c r="AB196" s="38">
        <f t="shared" ref="AB196:AB259" si="81">AB195+1</f>
        <v>45942</v>
      </c>
      <c r="AC196" s="29" t="str">
        <f t="shared" si="67"/>
        <v>日</v>
      </c>
      <c r="AD196" s="103" t="s">
        <v>547</v>
      </c>
    </row>
    <row r="197" spans="1:30" s="35" customFormat="1" ht="20.100000000000001" customHeight="1" thickBot="1">
      <c r="A197" s="23" t="str">
        <f>IF(B197="","",(COUNTIF($B$2:B197,B197)))</f>
        <v/>
      </c>
      <c r="B197" s="23" t="str">
        <f t="shared" si="68"/>
        <v/>
      </c>
      <c r="C197" s="17" t="s">
        <v>972</v>
      </c>
      <c r="D197" s="18" t="s">
        <v>973</v>
      </c>
      <c r="E197" s="133">
        <f>入力!I200</f>
        <v>0</v>
      </c>
      <c r="F197" s="4" t="s">
        <v>774</v>
      </c>
      <c r="G197" s="9" t="s">
        <v>516</v>
      </c>
      <c r="H197" s="2" t="s">
        <v>971</v>
      </c>
      <c r="I197" s="137">
        <v>1.5</v>
      </c>
      <c r="J197" s="11">
        <v>10</v>
      </c>
      <c r="K197" s="73"/>
      <c r="L197" s="73" t="str">
        <f t="shared" si="71"/>
        <v/>
      </c>
      <c r="M197" s="73" t="str">
        <f t="shared" si="72"/>
        <v/>
      </c>
      <c r="N197" s="73" t="str">
        <f t="shared" si="73"/>
        <v/>
      </c>
      <c r="O197" s="73"/>
      <c r="P197" s="74" t="str">
        <f t="shared" si="74"/>
        <v>CK1L</v>
      </c>
      <c r="Q197" s="75" t="str">
        <f t="shared" si="75"/>
        <v>ロングチェーン金具</v>
      </c>
      <c r="R197" s="75">
        <f t="shared" si="76"/>
        <v>0</v>
      </c>
      <c r="S197" s="75">
        <f t="shared" si="77"/>
        <v>1.5</v>
      </c>
      <c r="T197" s="33">
        <f t="shared" si="78"/>
        <v>0</v>
      </c>
      <c r="U197" s="33">
        <f t="shared" si="79"/>
        <v>10</v>
      </c>
      <c r="V197" s="33">
        <f t="shared" si="80"/>
        <v>0</v>
      </c>
      <c r="Y197" s="37"/>
      <c r="Z197" s="77"/>
      <c r="AA197" s="124" t="str">
        <f t="shared" si="70"/>
        <v>*</v>
      </c>
      <c r="AB197" s="38">
        <f t="shared" si="81"/>
        <v>45943</v>
      </c>
      <c r="AC197" s="29" t="str">
        <f t="shared" si="67"/>
        <v>月</v>
      </c>
      <c r="AD197" s="103" t="s">
        <v>1040</v>
      </c>
    </row>
    <row r="198" spans="1:30" s="35" customFormat="1" ht="20.100000000000001" customHeight="1" thickBot="1">
      <c r="A198" s="23" t="str">
        <f>IF(B198="","",(COUNTIF($B$2:B198,B198)))</f>
        <v/>
      </c>
      <c r="B198" s="23" t="str">
        <f t="shared" si="68"/>
        <v/>
      </c>
      <c r="C198" s="17" t="s">
        <v>412</v>
      </c>
      <c r="D198" s="18" t="s">
        <v>999</v>
      </c>
      <c r="E198" s="133">
        <f>入力!I201</f>
        <v>0</v>
      </c>
      <c r="F198" s="9" t="s">
        <v>775</v>
      </c>
      <c r="G198" s="9" t="s">
        <v>551</v>
      </c>
      <c r="H198" s="2" t="s">
        <v>411</v>
      </c>
      <c r="I198" s="137">
        <v>4</v>
      </c>
      <c r="J198" s="11"/>
      <c r="K198" s="73"/>
      <c r="L198" s="73" t="str">
        <f t="shared" si="71"/>
        <v/>
      </c>
      <c r="M198" s="73" t="str">
        <f t="shared" si="72"/>
        <v/>
      </c>
      <c r="N198" s="73" t="str">
        <f t="shared" si="73"/>
        <v/>
      </c>
      <c r="O198" s="73"/>
      <c r="P198" s="74" t="str">
        <f t="shared" si="74"/>
        <v>PB</v>
      </c>
      <c r="Q198" s="75" t="str">
        <f t="shared" si="75"/>
        <v>単管バリケード【青】</v>
      </c>
      <c r="R198" s="75">
        <f t="shared" si="76"/>
        <v>0</v>
      </c>
      <c r="S198" s="75">
        <f t="shared" si="77"/>
        <v>4</v>
      </c>
      <c r="T198" s="33">
        <f t="shared" si="78"/>
        <v>0</v>
      </c>
      <c r="U198" s="33">
        <f t="shared" si="79"/>
        <v>0</v>
      </c>
      <c r="V198" s="75">
        <f t="shared" ref="V198:V261" si="82">T198*U198</f>
        <v>0</v>
      </c>
      <c r="Y198" s="37"/>
      <c r="Z198" s="77"/>
      <c r="AA198" s="124" t="str">
        <f t="shared" si="70"/>
        <v/>
      </c>
      <c r="AB198" s="38">
        <f t="shared" si="81"/>
        <v>45944</v>
      </c>
      <c r="AC198" s="29" t="str">
        <f t="shared" si="67"/>
        <v>火</v>
      </c>
      <c r="AD198" s="103"/>
    </row>
    <row r="199" spans="1:30" s="35" customFormat="1" ht="20.100000000000001" customHeight="1" thickBot="1">
      <c r="A199" s="23" t="str">
        <f>IF(B199="","",(COUNTIF($B$2:B199,B199)))</f>
        <v/>
      </c>
      <c r="B199" s="23" t="str">
        <f t="shared" si="68"/>
        <v/>
      </c>
      <c r="C199" s="17" t="s">
        <v>414</v>
      </c>
      <c r="D199" s="18" t="s">
        <v>415</v>
      </c>
      <c r="E199" s="133">
        <f>入力!I202</f>
        <v>0</v>
      </c>
      <c r="F199" s="9" t="s">
        <v>775</v>
      </c>
      <c r="G199" s="9" t="s">
        <v>551</v>
      </c>
      <c r="H199" s="2" t="s">
        <v>413</v>
      </c>
      <c r="I199" s="137">
        <v>6</v>
      </c>
      <c r="J199" s="11"/>
      <c r="K199" s="73"/>
      <c r="L199" s="73" t="str">
        <f t="shared" si="71"/>
        <v/>
      </c>
      <c r="M199" s="73" t="str">
        <f t="shared" si="72"/>
        <v/>
      </c>
      <c r="N199" s="73" t="str">
        <f t="shared" si="73"/>
        <v/>
      </c>
      <c r="O199" s="73"/>
      <c r="P199" s="74" t="str">
        <f t="shared" si="74"/>
        <v>OKM</v>
      </c>
      <c r="Q199" s="75" t="str">
        <f t="shared" si="75"/>
        <v>ＯＫマット【青】</v>
      </c>
      <c r="R199" s="75">
        <f t="shared" si="76"/>
        <v>0</v>
      </c>
      <c r="S199" s="75">
        <f t="shared" si="77"/>
        <v>6</v>
      </c>
      <c r="T199" s="33">
        <f t="shared" si="78"/>
        <v>0</v>
      </c>
      <c r="U199" s="33">
        <f t="shared" si="79"/>
        <v>0</v>
      </c>
      <c r="V199" s="75">
        <f t="shared" si="82"/>
        <v>0</v>
      </c>
      <c r="Y199" s="37"/>
      <c r="Z199" s="77"/>
      <c r="AA199" s="124" t="str">
        <f t="shared" si="70"/>
        <v/>
      </c>
      <c r="AB199" s="38">
        <f t="shared" si="81"/>
        <v>45945</v>
      </c>
      <c r="AC199" s="29" t="str">
        <f t="shared" si="67"/>
        <v>水</v>
      </c>
      <c r="AD199" s="103"/>
    </row>
    <row r="200" spans="1:30" s="35" customFormat="1" ht="20.100000000000001" customHeight="1" thickBot="1">
      <c r="A200" s="23" t="str">
        <f>IF(B200="","",(COUNTIF($B$2:B200,B200)))</f>
        <v/>
      </c>
      <c r="B200" s="23" t="str">
        <f t="shared" si="68"/>
        <v/>
      </c>
      <c r="C200" s="17" t="s">
        <v>417</v>
      </c>
      <c r="D200" s="18" t="s">
        <v>832</v>
      </c>
      <c r="E200" s="133">
        <f>入力!I203</f>
        <v>0</v>
      </c>
      <c r="F200" s="9" t="s">
        <v>775</v>
      </c>
      <c r="G200" s="9" t="s">
        <v>552</v>
      </c>
      <c r="H200" s="2" t="s">
        <v>416</v>
      </c>
      <c r="I200" s="137">
        <v>7.4</v>
      </c>
      <c r="J200" s="11"/>
      <c r="K200" s="73"/>
      <c r="L200" s="73" t="str">
        <f t="shared" si="71"/>
        <v/>
      </c>
      <c r="M200" s="73" t="str">
        <f t="shared" si="72"/>
        <v/>
      </c>
      <c r="N200" s="73" t="str">
        <f t="shared" si="73"/>
        <v/>
      </c>
      <c r="O200" s="73"/>
      <c r="P200" s="74" t="str">
        <f t="shared" si="74"/>
        <v>AGW8</v>
      </c>
      <c r="Q200" s="75" t="str">
        <f t="shared" si="75"/>
        <v>ホワイトキャスター８吋</v>
      </c>
      <c r="R200" s="75">
        <f t="shared" si="76"/>
        <v>0</v>
      </c>
      <c r="S200" s="75">
        <f t="shared" si="77"/>
        <v>7.4</v>
      </c>
      <c r="T200" s="33">
        <f t="shared" si="78"/>
        <v>0</v>
      </c>
      <c r="U200" s="33">
        <f t="shared" si="79"/>
        <v>0</v>
      </c>
      <c r="V200" s="75">
        <f t="shared" si="82"/>
        <v>0</v>
      </c>
      <c r="Y200" s="37"/>
      <c r="Z200" s="77"/>
      <c r="AA200" s="124" t="str">
        <f t="shared" si="70"/>
        <v/>
      </c>
      <c r="AB200" s="38">
        <f t="shared" si="81"/>
        <v>45946</v>
      </c>
      <c r="AC200" s="29" t="str">
        <f t="shared" si="67"/>
        <v>木</v>
      </c>
      <c r="AD200" s="103"/>
    </row>
    <row r="201" spans="1:30" s="35" customFormat="1" ht="20.100000000000001" customHeight="1" thickBot="1">
      <c r="A201" s="23" t="str">
        <f>IF(B201="","",(COUNTIF($B$2:B201,B201)))</f>
        <v/>
      </c>
      <c r="B201" s="23" t="str">
        <f t="shared" si="68"/>
        <v/>
      </c>
      <c r="C201" s="17" t="s">
        <v>419</v>
      </c>
      <c r="D201" s="18" t="s">
        <v>420</v>
      </c>
      <c r="E201" s="133">
        <f>入力!I204</f>
        <v>0</v>
      </c>
      <c r="F201" s="9" t="s">
        <v>775</v>
      </c>
      <c r="G201" s="9" t="s">
        <v>552</v>
      </c>
      <c r="H201" s="2" t="s">
        <v>418</v>
      </c>
      <c r="I201" s="141">
        <v>10.199999999999999</v>
      </c>
      <c r="J201" s="11"/>
      <c r="K201" s="73"/>
      <c r="L201" s="73" t="str">
        <f t="shared" si="71"/>
        <v/>
      </c>
      <c r="M201" s="73" t="str">
        <f t="shared" si="72"/>
        <v/>
      </c>
      <c r="N201" s="73" t="str">
        <f t="shared" si="73"/>
        <v/>
      </c>
      <c r="O201" s="73"/>
      <c r="P201" s="74" t="str">
        <f t="shared" si="74"/>
        <v>ARSP</v>
      </c>
      <c r="Q201" s="75" t="str">
        <f t="shared" si="75"/>
        <v>SPアウトリガー</v>
      </c>
      <c r="R201" s="75">
        <f t="shared" si="76"/>
        <v>0</v>
      </c>
      <c r="S201" s="75">
        <f t="shared" si="77"/>
        <v>10.199999999999999</v>
      </c>
      <c r="T201" s="33">
        <f t="shared" si="78"/>
        <v>0</v>
      </c>
      <c r="U201" s="33">
        <f t="shared" si="79"/>
        <v>0</v>
      </c>
      <c r="V201" s="75">
        <f t="shared" si="82"/>
        <v>0</v>
      </c>
      <c r="Y201" s="37"/>
      <c r="Z201" s="77"/>
      <c r="AA201" s="124" t="str">
        <f t="shared" si="70"/>
        <v/>
      </c>
      <c r="AB201" s="38">
        <f t="shared" si="81"/>
        <v>45947</v>
      </c>
      <c r="AC201" s="29" t="str">
        <f t="shared" si="67"/>
        <v>金</v>
      </c>
      <c r="AD201" s="103"/>
    </row>
    <row r="202" spans="1:30" s="35" customFormat="1" ht="20.100000000000001" customHeight="1" thickBot="1">
      <c r="A202" s="23" t="str">
        <f>IF(B202="","",(COUNTIF($B$2:B202,B202)))</f>
        <v/>
      </c>
      <c r="B202" s="23" t="str">
        <f t="shared" si="68"/>
        <v/>
      </c>
      <c r="C202" s="17" t="s">
        <v>553</v>
      </c>
      <c r="D202" s="18" t="s">
        <v>422</v>
      </c>
      <c r="E202" s="133">
        <f>入力!I205</f>
        <v>0</v>
      </c>
      <c r="F202" s="9" t="s">
        <v>775</v>
      </c>
      <c r="G202" s="9" t="s">
        <v>550</v>
      </c>
      <c r="H202" s="2" t="s">
        <v>421</v>
      </c>
      <c r="I202" s="141">
        <v>29.5</v>
      </c>
      <c r="J202" s="11"/>
      <c r="K202" s="73"/>
      <c r="L202" s="73" t="str">
        <f t="shared" si="71"/>
        <v/>
      </c>
      <c r="M202" s="73" t="str">
        <f t="shared" si="72"/>
        <v/>
      </c>
      <c r="N202" s="73" t="str">
        <f t="shared" si="73"/>
        <v/>
      </c>
      <c r="O202" s="73"/>
      <c r="P202" s="74" t="str">
        <f t="shared" si="74"/>
        <v>NAC6</v>
      </c>
      <c r="Q202" s="75" t="str">
        <f t="shared" si="75"/>
        <v>ロクリン（アルミ6輪1トン台車）</v>
      </c>
      <c r="R202" s="75">
        <f t="shared" si="76"/>
        <v>0</v>
      </c>
      <c r="S202" s="75">
        <f t="shared" si="77"/>
        <v>29.5</v>
      </c>
      <c r="T202" s="33">
        <f t="shared" si="78"/>
        <v>0</v>
      </c>
      <c r="U202" s="33">
        <f t="shared" si="79"/>
        <v>0</v>
      </c>
      <c r="V202" s="75">
        <f t="shared" si="82"/>
        <v>0</v>
      </c>
      <c r="Y202" s="37"/>
      <c r="Z202" s="77"/>
      <c r="AA202" s="124" t="str">
        <f t="shared" si="70"/>
        <v>*</v>
      </c>
      <c r="AB202" s="38">
        <f t="shared" si="81"/>
        <v>45948</v>
      </c>
      <c r="AC202" s="29" t="str">
        <f t="shared" si="67"/>
        <v>土</v>
      </c>
      <c r="AD202" s="103" t="s">
        <v>547</v>
      </c>
    </row>
    <row r="203" spans="1:30" s="35" customFormat="1" ht="20.100000000000001" customHeight="1" thickBot="1">
      <c r="A203" s="23" t="str">
        <f>IF(B203="","",(COUNTIF($B$2:B203,B203)))</f>
        <v/>
      </c>
      <c r="B203" s="23" t="str">
        <f t="shared" si="68"/>
        <v/>
      </c>
      <c r="C203" s="17" t="s">
        <v>424</v>
      </c>
      <c r="D203" s="18" t="s">
        <v>425</v>
      </c>
      <c r="E203" s="133">
        <f>入力!I206</f>
        <v>0</v>
      </c>
      <c r="F203" s="9" t="s">
        <v>775</v>
      </c>
      <c r="G203" s="9" t="s">
        <v>550</v>
      </c>
      <c r="H203" s="2" t="s">
        <v>423</v>
      </c>
      <c r="I203" s="141">
        <v>98.4</v>
      </c>
      <c r="J203" s="11"/>
      <c r="K203" s="73"/>
      <c r="L203" s="73" t="str">
        <f t="shared" si="71"/>
        <v/>
      </c>
      <c r="M203" s="73" t="str">
        <f t="shared" si="72"/>
        <v/>
      </c>
      <c r="N203" s="73" t="str">
        <f t="shared" si="73"/>
        <v/>
      </c>
      <c r="O203" s="73"/>
      <c r="P203" s="74" t="str">
        <f t="shared" si="74"/>
        <v>MPNC</v>
      </c>
      <c r="Q203" s="75" t="str">
        <f t="shared" si="75"/>
        <v>コンボキシィ（車輪付）</v>
      </c>
      <c r="R203" s="75">
        <f t="shared" si="76"/>
        <v>0</v>
      </c>
      <c r="S203" s="75">
        <f t="shared" si="77"/>
        <v>98.4</v>
      </c>
      <c r="T203" s="33">
        <f t="shared" si="78"/>
        <v>0</v>
      </c>
      <c r="U203" s="33">
        <f t="shared" si="79"/>
        <v>0</v>
      </c>
      <c r="V203" s="75">
        <f t="shared" si="82"/>
        <v>0</v>
      </c>
      <c r="Y203" s="37"/>
      <c r="Z203" s="77"/>
      <c r="AA203" s="124" t="str">
        <f t="shared" si="70"/>
        <v>*</v>
      </c>
      <c r="AB203" s="38">
        <f t="shared" si="81"/>
        <v>45949</v>
      </c>
      <c r="AC203" s="29" t="str">
        <f t="shared" si="67"/>
        <v>日</v>
      </c>
      <c r="AD203" s="103" t="s">
        <v>547</v>
      </c>
    </row>
    <row r="204" spans="1:30" s="35" customFormat="1" ht="20.100000000000001" customHeight="1" thickBot="1">
      <c r="A204" s="23" t="str">
        <f>IF(B204="","",(COUNTIF($B$2:B204,B204)))</f>
        <v/>
      </c>
      <c r="B204" s="23" t="str">
        <f t="shared" si="68"/>
        <v/>
      </c>
      <c r="C204" s="17" t="s">
        <v>427</v>
      </c>
      <c r="D204" s="18" t="s">
        <v>428</v>
      </c>
      <c r="E204" s="133">
        <f>入力!I207</f>
        <v>0</v>
      </c>
      <c r="F204" s="9" t="s">
        <v>775</v>
      </c>
      <c r="G204" s="9" t="s">
        <v>550</v>
      </c>
      <c r="H204" s="2" t="s">
        <v>426</v>
      </c>
      <c r="I204" s="141">
        <v>98</v>
      </c>
      <c r="J204" s="11"/>
      <c r="K204" s="73"/>
      <c r="L204" s="73" t="str">
        <f t="shared" si="71"/>
        <v/>
      </c>
      <c r="M204" s="73" t="str">
        <f t="shared" si="72"/>
        <v/>
      </c>
      <c r="N204" s="73" t="str">
        <f t="shared" si="73"/>
        <v/>
      </c>
      <c r="O204" s="73"/>
      <c r="P204" s="74" t="str">
        <f t="shared" si="74"/>
        <v>MPS</v>
      </c>
      <c r="Q204" s="75" t="str">
        <f t="shared" si="75"/>
        <v>マルチパレット</v>
      </c>
      <c r="R204" s="75">
        <f t="shared" si="76"/>
        <v>0</v>
      </c>
      <c r="S204" s="75">
        <f t="shared" si="77"/>
        <v>98</v>
      </c>
      <c r="T204" s="33">
        <f t="shared" si="78"/>
        <v>0</v>
      </c>
      <c r="U204" s="33">
        <f t="shared" si="79"/>
        <v>0</v>
      </c>
      <c r="V204" s="75">
        <f t="shared" si="82"/>
        <v>0</v>
      </c>
      <c r="Y204" s="37"/>
      <c r="Z204" s="77"/>
      <c r="AA204" s="124" t="str">
        <f t="shared" si="70"/>
        <v/>
      </c>
      <c r="AB204" s="38">
        <f t="shared" si="81"/>
        <v>45950</v>
      </c>
      <c r="AC204" s="29" t="str">
        <f t="shared" si="67"/>
        <v>月</v>
      </c>
      <c r="AD204" s="103"/>
    </row>
    <row r="205" spans="1:30" s="35" customFormat="1" ht="20.100000000000001" customHeight="1" thickBot="1">
      <c r="A205" s="23" t="str">
        <f>IF(B205="","",(COUNTIF($B$2:B205,B205)))</f>
        <v/>
      </c>
      <c r="B205" s="23" t="str">
        <f t="shared" si="68"/>
        <v/>
      </c>
      <c r="C205" s="17" t="s">
        <v>430</v>
      </c>
      <c r="D205" s="18" t="s">
        <v>431</v>
      </c>
      <c r="E205" s="133">
        <f>入力!I208</f>
        <v>0</v>
      </c>
      <c r="F205" s="9" t="s">
        <v>775</v>
      </c>
      <c r="G205" s="9" t="s">
        <v>550</v>
      </c>
      <c r="H205" s="2" t="s">
        <v>429</v>
      </c>
      <c r="I205" s="141">
        <v>65</v>
      </c>
      <c r="J205" s="11"/>
      <c r="K205" s="73"/>
      <c r="L205" s="73" t="str">
        <f t="shared" si="71"/>
        <v/>
      </c>
      <c r="M205" s="73" t="str">
        <f t="shared" si="72"/>
        <v/>
      </c>
      <c r="N205" s="73" t="str">
        <f t="shared" si="73"/>
        <v/>
      </c>
      <c r="O205" s="73"/>
      <c r="P205" s="74" t="str">
        <f t="shared" si="74"/>
        <v>MPSH</v>
      </c>
      <c r="Q205" s="75" t="str">
        <f t="shared" si="75"/>
        <v>マルチパレットハーフ</v>
      </c>
      <c r="R205" s="75">
        <f t="shared" si="76"/>
        <v>0</v>
      </c>
      <c r="S205" s="75">
        <f t="shared" si="77"/>
        <v>65</v>
      </c>
      <c r="T205" s="33">
        <f t="shared" si="78"/>
        <v>0</v>
      </c>
      <c r="U205" s="33">
        <f t="shared" si="79"/>
        <v>0</v>
      </c>
      <c r="V205" s="75">
        <f t="shared" si="82"/>
        <v>0</v>
      </c>
      <c r="Y205" s="37"/>
      <c r="Z205" s="77"/>
      <c r="AA205" s="124" t="str">
        <f t="shared" si="70"/>
        <v/>
      </c>
      <c r="AB205" s="38">
        <f t="shared" si="81"/>
        <v>45951</v>
      </c>
      <c r="AC205" s="29" t="str">
        <f t="shared" si="67"/>
        <v>火</v>
      </c>
      <c r="AD205" s="103"/>
    </row>
    <row r="206" spans="1:30" s="35" customFormat="1" ht="20.100000000000001" customHeight="1" thickBot="1">
      <c r="A206" s="23" t="str">
        <f>IF(B206="","",(COUNTIF($B$2:B206,B206)))</f>
        <v/>
      </c>
      <c r="B206" s="23" t="str">
        <f t="shared" si="68"/>
        <v/>
      </c>
      <c r="C206" s="53" t="s">
        <v>433</v>
      </c>
      <c r="D206" s="53" t="s">
        <v>434</v>
      </c>
      <c r="E206" s="133">
        <f>入力!I209</f>
        <v>0</v>
      </c>
      <c r="F206" s="4" t="s">
        <v>776</v>
      </c>
      <c r="G206" s="9" t="s">
        <v>556</v>
      </c>
      <c r="H206" s="54" t="s">
        <v>432</v>
      </c>
      <c r="I206" s="141">
        <v>6.3</v>
      </c>
      <c r="J206" s="40"/>
      <c r="K206" s="73"/>
      <c r="L206" s="73" t="str">
        <f t="shared" si="71"/>
        <v/>
      </c>
      <c r="M206" s="73" t="str">
        <f t="shared" si="72"/>
        <v/>
      </c>
      <c r="N206" s="73" t="str">
        <f t="shared" si="73"/>
        <v/>
      </c>
      <c r="O206" s="73"/>
      <c r="P206" s="74" t="str">
        <f t="shared" si="74"/>
        <v>YTP18</v>
      </c>
      <c r="Q206" s="75" t="str">
        <f t="shared" si="75"/>
        <v>ＹＴ支柱１８</v>
      </c>
      <c r="R206" s="75">
        <f t="shared" si="76"/>
        <v>0</v>
      </c>
      <c r="S206" s="75">
        <f t="shared" si="77"/>
        <v>6.3</v>
      </c>
      <c r="T206" s="33">
        <f t="shared" si="78"/>
        <v>0</v>
      </c>
      <c r="U206" s="33">
        <f t="shared" si="79"/>
        <v>0</v>
      </c>
      <c r="V206" s="75">
        <f t="shared" si="82"/>
        <v>0</v>
      </c>
      <c r="Y206" s="37"/>
      <c r="Z206" s="77"/>
      <c r="AA206" s="124" t="str">
        <f t="shared" si="70"/>
        <v/>
      </c>
      <c r="AB206" s="38">
        <f t="shared" si="81"/>
        <v>45952</v>
      </c>
      <c r="AC206" s="29" t="str">
        <f t="shared" si="67"/>
        <v>水</v>
      </c>
      <c r="AD206" s="103"/>
    </row>
    <row r="207" spans="1:30" s="35" customFormat="1" ht="20.100000000000001" customHeight="1" thickBot="1">
      <c r="A207" s="23" t="str">
        <f>IF(B207="","",(COUNTIF($B$2:B207,B207)))</f>
        <v/>
      </c>
      <c r="B207" s="23" t="str">
        <f t="shared" si="68"/>
        <v/>
      </c>
      <c r="C207" s="53" t="s">
        <v>436</v>
      </c>
      <c r="D207" s="53" t="s">
        <v>437</v>
      </c>
      <c r="E207" s="133">
        <f>入力!I210</f>
        <v>0</v>
      </c>
      <c r="F207" s="4" t="s">
        <v>776</v>
      </c>
      <c r="G207" s="9" t="s">
        <v>556</v>
      </c>
      <c r="H207" s="54" t="s">
        <v>435</v>
      </c>
      <c r="I207" s="141">
        <v>3.4</v>
      </c>
      <c r="J207" s="40"/>
      <c r="K207" s="73"/>
      <c r="L207" s="73" t="str">
        <f t="shared" si="71"/>
        <v/>
      </c>
      <c r="M207" s="73" t="str">
        <f t="shared" si="72"/>
        <v/>
      </c>
      <c r="N207" s="73" t="str">
        <f t="shared" si="73"/>
        <v/>
      </c>
      <c r="O207" s="73"/>
      <c r="P207" s="74" t="str">
        <f t="shared" si="74"/>
        <v>YTP09</v>
      </c>
      <c r="Q207" s="75" t="str">
        <f t="shared" si="75"/>
        <v>ＹＴ支柱０９</v>
      </c>
      <c r="R207" s="75">
        <f t="shared" si="76"/>
        <v>0</v>
      </c>
      <c r="S207" s="75">
        <f t="shared" si="77"/>
        <v>3.4</v>
      </c>
      <c r="T207" s="33">
        <f t="shared" si="78"/>
        <v>0</v>
      </c>
      <c r="U207" s="33">
        <f t="shared" si="79"/>
        <v>0</v>
      </c>
      <c r="V207" s="75">
        <f t="shared" si="82"/>
        <v>0</v>
      </c>
      <c r="Y207" s="37"/>
      <c r="Z207" s="77"/>
      <c r="AA207" s="124" t="str">
        <f t="shared" si="70"/>
        <v/>
      </c>
      <c r="AB207" s="38">
        <f t="shared" si="81"/>
        <v>45953</v>
      </c>
      <c r="AC207" s="29" t="str">
        <f t="shared" si="67"/>
        <v>木</v>
      </c>
      <c r="AD207" s="103"/>
    </row>
    <row r="208" spans="1:30" s="35" customFormat="1" ht="20.100000000000001" customHeight="1" thickBot="1">
      <c r="A208" s="23" t="str">
        <f>IF(B208="","",(COUNTIF($B$2:B208,B208)))</f>
        <v/>
      </c>
      <c r="B208" s="23" t="str">
        <f t="shared" si="68"/>
        <v/>
      </c>
      <c r="C208" s="53" t="s">
        <v>439</v>
      </c>
      <c r="D208" s="53" t="s">
        <v>440</v>
      </c>
      <c r="E208" s="133">
        <f>入力!I211</f>
        <v>0</v>
      </c>
      <c r="F208" s="4" t="s">
        <v>776</v>
      </c>
      <c r="G208" s="9" t="s">
        <v>556</v>
      </c>
      <c r="H208" s="54" t="s">
        <v>438</v>
      </c>
      <c r="I208" s="141">
        <v>2.2999999999999998</v>
      </c>
      <c r="J208" s="40"/>
      <c r="K208" s="73"/>
      <c r="L208" s="73" t="str">
        <f t="shared" si="71"/>
        <v/>
      </c>
      <c r="M208" s="73" t="str">
        <f t="shared" si="72"/>
        <v/>
      </c>
      <c r="N208" s="73" t="str">
        <f t="shared" si="73"/>
        <v/>
      </c>
      <c r="O208" s="73"/>
      <c r="P208" s="74" t="str">
        <f t="shared" si="74"/>
        <v>YTP045</v>
      </c>
      <c r="Q208" s="75" t="str">
        <f t="shared" si="75"/>
        <v>ＹＴ支柱０４５</v>
      </c>
      <c r="R208" s="75">
        <f t="shared" si="76"/>
        <v>0</v>
      </c>
      <c r="S208" s="75">
        <f t="shared" si="77"/>
        <v>2.2999999999999998</v>
      </c>
      <c r="T208" s="33">
        <f t="shared" si="78"/>
        <v>0</v>
      </c>
      <c r="U208" s="33">
        <f t="shared" si="79"/>
        <v>0</v>
      </c>
      <c r="V208" s="75">
        <f t="shared" si="82"/>
        <v>0</v>
      </c>
      <c r="Y208" s="37"/>
      <c r="Z208" s="77"/>
      <c r="AA208" s="124" t="str">
        <f t="shared" si="70"/>
        <v/>
      </c>
      <c r="AB208" s="38">
        <f t="shared" si="81"/>
        <v>45954</v>
      </c>
      <c r="AC208" s="29" t="str">
        <f t="shared" si="67"/>
        <v>金</v>
      </c>
      <c r="AD208" s="103"/>
    </row>
    <row r="209" spans="1:30" s="35" customFormat="1" ht="20.100000000000001" customHeight="1" thickBot="1">
      <c r="A209" s="23" t="str">
        <f>IF(B209="","",(COUNTIF($B$2:B209,B209)))</f>
        <v/>
      </c>
      <c r="B209" s="23" t="str">
        <f t="shared" si="68"/>
        <v/>
      </c>
      <c r="C209" s="53" t="s">
        <v>442</v>
      </c>
      <c r="D209" s="53" t="s">
        <v>443</v>
      </c>
      <c r="E209" s="133">
        <f>入力!I212</f>
        <v>0</v>
      </c>
      <c r="F209" s="4" t="s">
        <v>776</v>
      </c>
      <c r="G209" s="9" t="s">
        <v>556</v>
      </c>
      <c r="H209" s="54" t="s">
        <v>441</v>
      </c>
      <c r="I209" s="141">
        <v>1.4</v>
      </c>
      <c r="J209" s="40"/>
      <c r="K209" s="73"/>
      <c r="L209" s="73" t="str">
        <f t="shared" si="71"/>
        <v/>
      </c>
      <c r="M209" s="73" t="str">
        <f t="shared" si="72"/>
        <v/>
      </c>
      <c r="N209" s="73" t="str">
        <f t="shared" si="73"/>
        <v/>
      </c>
      <c r="O209" s="73"/>
      <c r="P209" s="74" t="str">
        <f t="shared" si="74"/>
        <v>YTP0225</v>
      </c>
      <c r="Q209" s="75" t="str">
        <f t="shared" si="75"/>
        <v>ＹＴ支柱０２２５</v>
      </c>
      <c r="R209" s="75">
        <f t="shared" si="76"/>
        <v>0</v>
      </c>
      <c r="S209" s="75">
        <f t="shared" si="77"/>
        <v>1.4</v>
      </c>
      <c r="T209" s="33">
        <f t="shared" si="78"/>
        <v>0</v>
      </c>
      <c r="U209" s="33">
        <f t="shared" si="79"/>
        <v>0</v>
      </c>
      <c r="V209" s="75">
        <f t="shared" si="82"/>
        <v>0</v>
      </c>
      <c r="Y209" s="37"/>
      <c r="Z209" s="77"/>
      <c r="AA209" s="124" t="str">
        <f t="shared" si="70"/>
        <v>*</v>
      </c>
      <c r="AB209" s="38">
        <f t="shared" si="81"/>
        <v>45955</v>
      </c>
      <c r="AC209" s="29" t="str">
        <f t="shared" si="67"/>
        <v>土</v>
      </c>
      <c r="AD209" s="103" t="s">
        <v>547</v>
      </c>
    </row>
    <row r="210" spans="1:30" s="35" customFormat="1" ht="20.100000000000001" customHeight="1" thickBot="1">
      <c r="A210" s="23" t="str">
        <f>IF(B210="","",(COUNTIF($B$2:B210,B210)))</f>
        <v/>
      </c>
      <c r="B210" s="23" t="str">
        <f t="shared" si="68"/>
        <v/>
      </c>
      <c r="C210" s="53" t="s">
        <v>445</v>
      </c>
      <c r="D210" s="53" t="s">
        <v>446</v>
      </c>
      <c r="E210" s="133">
        <f>入力!I213</f>
        <v>0</v>
      </c>
      <c r="F210" s="4" t="s">
        <v>776</v>
      </c>
      <c r="G210" s="9" t="s">
        <v>556</v>
      </c>
      <c r="H210" s="54" t="s">
        <v>444</v>
      </c>
      <c r="I210" s="141">
        <v>2.8</v>
      </c>
      <c r="J210" s="40"/>
      <c r="K210" s="73"/>
      <c r="L210" s="73" t="str">
        <f t="shared" si="71"/>
        <v/>
      </c>
      <c r="M210" s="73" t="str">
        <f t="shared" si="72"/>
        <v/>
      </c>
      <c r="N210" s="73" t="str">
        <f t="shared" si="73"/>
        <v/>
      </c>
      <c r="O210" s="73"/>
      <c r="P210" s="74" t="str">
        <f t="shared" si="74"/>
        <v>YTP09H</v>
      </c>
      <c r="Q210" s="75" t="str">
        <f t="shared" si="75"/>
        <v>ＹＴヘッド支柱０９</v>
      </c>
      <c r="R210" s="75">
        <f t="shared" si="76"/>
        <v>0</v>
      </c>
      <c r="S210" s="75">
        <f t="shared" si="77"/>
        <v>2.8</v>
      </c>
      <c r="T210" s="33">
        <f t="shared" si="78"/>
        <v>0</v>
      </c>
      <c r="U210" s="33">
        <f t="shared" si="79"/>
        <v>0</v>
      </c>
      <c r="V210" s="75">
        <f t="shared" si="82"/>
        <v>0</v>
      </c>
      <c r="Y210" s="37"/>
      <c r="Z210" s="77"/>
      <c r="AA210" s="124" t="str">
        <f t="shared" si="70"/>
        <v>*</v>
      </c>
      <c r="AB210" s="38">
        <f t="shared" si="81"/>
        <v>45956</v>
      </c>
      <c r="AC210" s="29" t="str">
        <f t="shared" si="67"/>
        <v>日</v>
      </c>
      <c r="AD210" s="103" t="s">
        <v>547</v>
      </c>
    </row>
    <row r="211" spans="1:30" s="35" customFormat="1" ht="20.100000000000001" customHeight="1" thickBot="1">
      <c r="A211" s="23" t="str">
        <f>IF(B211="","",(COUNTIF($B$2:B211,B211)))</f>
        <v/>
      </c>
      <c r="B211" s="23" t="str">
        <f t="shared" si="68"/>
        <v/>
      </c>
      <c r="C211" s="53" t="s">
        <v>448</v>
      </c>
      <c r="D211" s="53" t="s">
        <v>42</v>
      </c>
      <c r="E211" s="133">
        <f>入力!I214</f>
        <v>0</v>
      </c>
      <c r="F211" s="4" t="s">
        <v>776</v>
      </c>
      <c r="G211" s="9" t="s">
        <v>556</v>
      </c>
      <c r="H211" s="54" t="s">
        <v>447</v>
      </c>
      <c r="I211" s="141">
        <v>4.5999999999999996</v>
      </c>
      <c r="J211" s="40"/>
      <c r="K211" s="73"/>
      <c r="L211" s="73" t="str">
        <f t="shared" si="71"/>
        <v/>
      </c>
      <c r="M211" s="73" t="str">
        <f t="shared" si="72"/>
        <v/>
      </c>
      <c r="N211" s="73" t="str">
        <f t="shared" si="73"/>
        <v/>
      </c>
      <c r="O211" s="73"/>
      <c r="P211" s="74" t="str">
        <f t="shared" si="74"/>
        <v>YTKR543</v>
      </c>
      <c r="Q211" s="75" t="str">
        <f t="shared" si="75"/>
        <v>YTトップカラー５４３</v>
      </c>
      <c r="R211" s="75">
        <f t="shared" si="76"/>
        <v>0</v>
      </c>
      <c r="S211" s="75">
        <f t="shared" si="77"/>
        <v>4.5999999999999996</v>
      </c>
      <c r="T211" s="33">
        <f t="shared" si="78"/>
        <v>0</v>
      </c>
      <c r="U211" s="33">
        <f t="shared" si="79"/>
        <v>0</v>
      </c>
      <c r="V211" s="75">
        <f t="shared" si="82"/>
        <v>0</v>
      </c>
      <c r="Y211" s="37"/>
      <c r="Z211" s="77"/>
      <c r="AA211" s="124" t="str">
        <f t="shared" si="70"/>
        <v/>
      </c>
      <c r="AB211" s="38">
        <f t="shared" si="81"/>
        <v>45957</v>
      </c>
      <c r="AC211" s="29" t="str">
        <f t="shared" si="67"/>
        <v>月</v>
      </c>
      <c r="AD211" s="103"/>
    </row>
    <row r="212" spans="1:30" s="35" customFormat="1" ht="20.100000000000001" customHeight="1" thickBot="1">
      <c r="A212" s="23" t="str">
        <f>IF(B212="","",(COUNTIF($B$2:B212,B212)))</f>
        <v/>
      </c>
      <c r="B212" s="23" t="str">
        <f t="shared" si="68"/>
        <v/>
      </c>
      <c r="C212" s="53" t="s">
        <v>450</v>
      </c>
      <c r="D212" s="53" t="s">
        <v>42</v>
      </c>
      <c r="E212" s="133">
        <f>入力!I215</f>
        <v>0</v>
      </c>
      <c r="F212" s="4" t="s">
        <v>776</v>
      </c>
      <c r="G212" s="9" t="s">
        <v>556</v>
      </c>
      <c r="H212" s="54" t="s">
        <v>449</v>
      </c>
      <c r="I212" s="141">
        <v>4.5999999999999996</v>
      </c>
      <c r="J212" s="40"/>
      <c r="K212" s="73"/>
      <c r="L212" s="73" t="str">
        <f t="shared" si="71"/>
        <v/>
      </c>
      <c r="M212" s="73" t="str">
        <f t="shared" si="72"/>
        <v/>
      </c>
      <c r="N212" s="73" t="str">
        <f t="shared" si="73"/>
        <v/>
      </c>
      <c r="O212" s="73"/>
      <c r="P212" s="74" t="str">
        <f t="shared" si="74"/>
        <v>YTKR225</v>
      </c>
      <c r="Q212" s="75" t="str">
        <f t="shared" si="75"/>
        <v>YTトップカラー２２５</v>
      </c>
      <c r="R212" s="75">
        <f t="shared" si="76"/>
        <v>0</v>
      </c>
      <c r="S212" s="75">
        <f t="shared" si="77"/>
        <v>4.5999999999999996</v>
      </c>
      <c r="T212" s="33">
        <f t="shared" si="78"/>
        <v>0</v>
      </c>
      <c r="U212" s="33">
        <f t="shared" si="79"/>
        <v>0</v>
      </c>
      <c r="V212" s="75">
        <f t="shared" si="82"/>
        <v>0</v>
      </c>
      <c r="Y212" s="37"/>
      <c r="Z212" s="77"/>
      <c r="AA212" s="124" t="str">
        <f t="shared" si="70"/>
        <v/>
      </c>
      <c r="AB212" s="38">
        <f t="shared" si="81"/>
        <v>45958</v>
      </c>
      <c r="AC212" s="29" t="str">
        <f t="shared" si="67"/>
        <v>火</v>
      </c>
      <c r="AD212" s="103"/>
    </row>
    <row r="213" spans="1:30" s="35" customFormat="1" ht="20.100000000000001" customHeight="1" thickBot="1">
      <c r="A213" s="23" t="str">
        <f>IF(B213="","",(COUNTIF($B$2:B213,B213)))</f>
        <v/>
      </c>
      <c r="B213" s="23" t="str">
        <f t="shared" si="68"/>
        <v/>
      </c>
      <c r="C213" s="53" t="s">
        <v>452</v>
      </c>
      <c r="D213" s="53" t="s">
        <v>42</v>
      </c>
      <c r="E213" s="133">
        <f>入力!I216</f>
        <v>0</v>
      </c>
      <c r="F213" s="4" t="s">
        <v>776</v>
      </c>
      <c r="G213" s="9" t="s">
        <v>556</v>
      </c>
      <c r="H213" s="54" t="s">
        <v>451</v>
      </c>
      <c r="I213" s="141">
        <v>4.5999999999999996</v>
      </c>
      <c r="J213" s="40"/>
      <c r="K213" s="73"/>
      <c r="L213" s="73" t="str">
        <f t="shared" si="71"/>
        <v/>
      </c>
      <c r="M213" s="73" t="str">
        <f t="shared" si="72"/>
        <v/>
      </c>
      <c r="N213" s="73" t="str">
        <f t="shared" si="73"/>
        <v/>
      </c>
      <c r="O213" s="73"/>
      <c r="P213" s="74" t="str">
        <f t="shared" si="74"/>
        <v>YTKR120</v>
      </c>
      <c r="Q213" s="75" t="str">
        <f t="shared" si="75"/>
        <v>YTカラー材１２０</v>
      </c>
      <c r="R213" s="75">
        <f t="shared" si="76"/>
        <v>0</v>
      </c>
      <c r="S213" s="75">
        <f t="shared" si="77"/>
        <v>4.5999999999999996</v>
      </c>
      <c r="T213" s="33">
        <f t="shared" si="78"/>
        <v>0</v>
      </c>
      <c r="U213" s="33">
        <f t="shared" si="79"/>
        <v>0</v>
      </c>
      <c r="V213" s="75">
        <f t="shared" si="82"/>
        <v>0</v>
      </c>
      <c r="Y213" s="37"/>
      <c r="Z213" s="77"/>
      <c r="AA213" s="124" t="str">
        <f t="shared" si="70"/>
        <v/>
      </c>
      <c r="AB213" s="38">
        <f t="shared" si="81"/>
        <v>45959</v>
      </c>
      <c r="AC213" s="29" t="str">
        <f t="shared" si="67"/>
        <v>水</v>
      </c>
      <c r="AD213" s="103"/>
    </row>
    <row r="214" spans="1:30" s="35" customFormat="1" ht="20.100000000000001" customHeight="1" thickBot="1">
      <c r="A214" s="23" t="str">
        <f>IF(B214="","",(COUNTIF($B$2:B214,B214)))</f>
        <v/>
      </c>
      <c r="B214" s="23" t="str">
        <f t="shared" si="68"/>
        <v/>
      </c>
      <c r="C214" s="53" t="s">
        <v>454</v>
      </c>
      <c r="D214" s="53" t="s">
        <v>42</v>
      </c>
      <c r="E214" s="133">
        <f>入力!I217</f>
        <v>0</v>
      </c>
      <c r="F214" s="4" t="s">
        <v>776</v>
      </c>
      <c r="G214" s="9" t="s">
        <v>523</v>
      </c>
      <c r="H214" s="54" t="s">
        <v>453</v>
      </c>
      <c r="I214" s="141">
        <v>4.5999999999999996</v>
      </c>
      <c r="J214" s="40"/>
      <c r="K214" s="73"/>
      <c r="L214" s="73" t="str">
        <f t="shared" si="71"/>
        <v/>
      </c>
      <c r="M214" s="73" t="str">
        <f t="shared" si="72"/>
        <v/>
      </c>
      <c r="N214" s="73" t="str">
        <f t="shared" si="73"/>
        <v/>
      </c>
      <c r="O214" s="73"/>
      <c r="P214" s="74" t="str">
        <f t="shared" si="74"/>
        <v>YTSC18</v>
      </c>
      <c r="Q214" s="75" t="str">
        <f t="shared" si="75"/>
        <v>ＹＴ水平材１８</v>
      </c>
      <c r="R214" s="75">
        <f t="shared" si="76"/>
        <v>0</v>
      </c>
      <c r="S214" s="75">
        <f t="shared" si="77"/>
        <v>4.5999999999999996</v>
      </c>
      <c r="T214" s="33">
        <f t="shared" si="78"/>
        <v>0</v>
      </c>
      <c r="U214" s="33">
        <f t="shared" si="79"/>
        <v>0</v>
      </c>
      <c r="V214" s="75">
        <f t="shared" si="82"/>
        <v>0</v>
      </c>
      <c r="Y214" s="37"/>
      <c r="Z214" s="77"/>
      <c r="AA214" s="124" t="str">
        <f t="shared" si="70"/>
        <v/>
      </c>
      <c r="AB214" s="38">
        <f t="shared" si="81"/>
        <v>45960</v>
      </c>
      <c r="AC214" s="29" t="str">
        <f t="shared" si="67"/>
        <v>木</v>
      </c>
      <c r="AD214" s="103"/>
    </row>
    <row r="215" spans="1:30" s="35" customFormat="1" ht="20.100000000000001" customHeight="1" thickBot="1">
      <c r="A215" s="23" t="str">
        <f>IF(B215="","",(COUNTIF($B$2:B215,B215)))</f>
        <v/>
      </c>
      <c r="B215" s="23" t="str">
        <f t="shared" si="68"/>
        <v/>
      </c>
      <c r="C215" s="53" t="s">
        <v>456</v>
      </c>
      <c r="D215" s="53" t="s">
        <v>45</v>
      </c>
      <c r="E215" s="133">
        <f>入力!I218</f>
        <v>0</v>
      </c>
      <c r="F215" s="4" t="s">
        <v>776</v>
      </c>
      <c r="G215" s="9" t="s">
        <v>523</v>
      </c>
      <c r="H215" s="54" t="s">
        <v>455</v>
      </c>
      <c r="I215" s="141">
        <v>3.9</v>
      </c>
      <c r="J215" s="40"/>
      <c r="K215" s="73"/>
      <c r="L215" s="73" t="str">
        <f t="shared" si="71"/>
        <v/>
      </c>
      <c r="M215" s="73" t="str">
        <f t="shared" si="72"/>
        <v/>
      </c>
      <c r="N215" s="73" t="str">
        <f t="shared" si="73"/>
        <v/>
      </c>
      <c r="O215" s="73"/>
      <c r="P215" s="74" t="str">
        <f t="shared" si="74"/>
        <v>YTSC15</v>
      </c>
      <c r="Q215" s="75" t="str">
        <f t="shared" si="75"/>
        <v>ＹＴ水平材１５</v>
      </c>
      <c r="R215" s="75">
        <f t="shared" si="76"/>
        <v>0</v>
      </c>
      <c r="S215" s="75">
        <f t="shared" si="77"/>
        <v>3.9</v>
      </c>
      <c r="T215" s="33">
        <f t="shared" si="78"/>
        <v>0</v>
      </c>
      <c r="U215" s="33">
        <f t="shared" si="79"/>
        <v>0</v>
      </c>
      <c r="V215" s="75">
        <f t="shared" si="82"/>
        <v>0</v>
      </c>
      <c r="Y215" s="37"/>
      <c r="Z215" s="77"/>
      <c r="AA215" s="124" t="str">
        <f t="shared" si="70"/>
        <v/>
      </c>
      <c r="AB215" s="38">
        <f t="shared" si="81"/>
        <v>45961</v>
      </c>
      <c r="AC215" s="29" t="str">
        <f t="shared" si="67"/>
        <v>金</v>
      </c>
      <c r="AD215" s="103"/>
    </row>
    <row r="216" spans="1:30" s="35" customFormat="1" ht="20.100000000000001" customHeight="1" thickBot="1">
      <c r="A216" s="23" t="str">
        <f>IF(B216="","",(COUNTIF($B$2:B216,B216)))</f>
        <v/>
      </c>
      <c r="B216" s="23" t="str">
        <f t="shared" si="68"/>
        <v/>
      </c>
      <c r="C216" s="53" t="s">
        <v>458</v>
      </c>
      <c r="D216" s="53" t="s">
        <v>809</v>
      </c>
      <c r="E216" s="133">
        <f>入力!I219</f>
        <v>0</v>
      </c>
      <c r="F216" s="4" t="s">
        <v>776</v>
      </c>
      <c r="G216" s="9" t="s">
        <v>523</v>
      </c>
      <c r="H216" s="54" t="s">
        <v>457</v>
      </c>
      <c r="I216" s="141">
        <v>3.3</v>
      </c>
      <c r="J216" s="40"/>
      <c r="K216" s="73"/>
      <c r="L216" s="73" t="str">
        <f t="shared" si="71"/>
        <v/>
      </c>
      <c r="M216" s="73" t="str">
        <f t="shared" si="72"/>
        <v/>
      </c>
      <c r="N216" s="73" t="str">
        <f t="shared" si="73"/>
        <v/>
      </c>
      <c r="O216" s="73"/>
      <c r="P216" s="74" t="str">
        <f t="shared" si="74"/>
        <v>YTSC12</v>
      </c>
      <c r="Q216" s="75" t="str">
        <f t="shared" si="75"/>
        <v>ＹＴ水平材１２</v>
      </c>
      <c r="R216" s="75">
        <f t="shared" si="76"/>
        <v>0</v>
      </c>
      <c r="S216" s="75">
        <f t="shared" si="77"/>
        <v>3.3</v>
      </c>
      <c r="T216" s="33">
        <f t="shared" si="78"/>
        <v>0</v>
      </c>
      <c r="U216" s="33">
        <f t="shared" si="79"/>
        <v>0</v>
      </c>
      <c r="V216" s="75">
        <f t="shared" si="82"/>
        <v>0</v>
      </c>
      <c r="Y216" s="37"/>
      <c r="Z216" s="77"/>
      <c r="AA216" s="124" t="str">
        <f t="shared" si="70"/>
        <v>*</v>
      </c>
      <c r="AB216" s="38">
        <f t="shared" si="81"/>
        <v>45962</v>
      </c>
      <c r="AC216" s="29" t="str">
        <f t="shared" si="67"/>
        <v>土</v>
      </c>
      <c r="AD216" s="103" t="s">
        <v>547</v>
      </c>
    </row>
    <row r="217" spans="1:30" s="35" customFormat="1" ht="20.100000000000001" customHeight="1" thickBot="1">
      <c r="A217" s="23" t="str">
        <f>IF(B217="","",(COUNTIF($B$2:B217,B217)))</f>
        <v/>
      </c>
      <c r="B217" s="23" t="str">
        <f t="shared" si="68"/>
        <v/>
      </c>
      <c r="C217" s="53" t="s">
        <v>460</v>
      </c>
      <c r="D217" s="53" t="s">
        <v>808</v>
      </c>
      <c r="E217" s="133">
        <f>入力!I220</f>
        <v>0</v>
      </c>
      <c r="F217" s="4" t="s">
        <v>776</v>
      </c>
      <c r="G217" s="9" t="s">
        <v>523</v>
      </c>
      <c r="H217" s="54" t="s">
        <v>459</v>
      </c>
      <c r="I217" s="141">
        <v>2.5</v>
      </c>
      <c r="J217" s="40"/>
      <c r="K217" s="73"/>
      <c r="L217" s="73" t="str">
        <f t="shared" si="71"/>
        <v/>
      </c>
      <c r="M217" s="73" t="str">
        <f t="shared" si="72"/>
        <v/>
      </c>
      <c r="N217" s="73" t="str">
        <f t="shared" si="73"/>
        <v/>
      </c>
      <c r="O217" s="73"/>
      <c r="P217" s="74" t="str">
        <f t="shared" si="74"/>
        <v>YTSC09</v>
      </c>
      <c r="Q217" s="75" t="str">
        <f t="shared" si="75"/>
        <v>ＹＴ水平材０９</v>
      </c>
      <c r="R217" s="75">
        <f t="shared" si="76"/>
        <v>0</v>
      </c>
      <c r="S217" s="75">
        <f t="shared" si="77"/>
        <v>2.5</v>
      </c>
      <c r="T217" s="33">
        <f t="shared" si="78"/>
        <v>0</v>
      </c>
      <c r="U217" s="33">
        <f t="shared" si="79"/>
        <v>0</v>
      </c>
      <c r="V217" s="75">
        <f t="shared" si="82"/>
        <v>0</v>
      </c>
      <c r="Y217" s="37"/>
      <c r="Z217" s="77"/>
      <c r="AA217" s="124" t="str">
        <f t="shared" si="70"/>
        <v>*</v>
      </c>
      <c r="AB217" s="38">
        <f t="shared" si="81"/>
        <v>45963</v>
      </c>
      <c r="AC217" s="29" t="str">
        <f t="shared" si="67"/>
        <v>日</v>
      </c>
      <c r="AD217" s="103" t="s">
        <v>547</v>
      </c>
    </row>
    <row r="218" spans="1:30" s="35" customFormat="1" ht="20.100000000000001" customHeight="1" thickBot="1">
      <c r="A218" s="23" t="str">
        <f>IF(B218="","",(COUNTIF($B$2:B218,B218)))</f>
        <v/>
      </c>
      <c r="B218" s="23" t="str">
        <f t="shared" si="68"/>
        <v/>
      </c>
      <c r="C218" s="53" t="s">
        <v>462</v>
      </c>
      <c r="D218" s="53" t="s">
        <v>810</v>
      </c>
      <c r="E218" s="133">
        <f>入力!I221</f>
        <v>0</v>
      </c>
      <c r="F218" s="4" t="s">
        <v>776</v>
      </c>
      <c r="G218" s="9" t="s">
        <v>523</v>
      </c>
      <c r="H218" s="54" t="s">
        <v>461</v>
      </c>
      <c r="I218" s="141">
        <v>1.7</v>
      </c>
      <c r="J218" s="40"/>
      <c r="K218" s="73"/>
      <c r="L218" s="73" t="str">
        <f t="shared" si="71"/>
        <v/>
      </c>
      <c r="M218" s="73" t="str">
        <f t="shared" si="72"/>
        <v/>
      </c>
      <c r="N218" s="73" t="str">
        <f t="shared" si="73"/>
        <v/>
      </c>
      <c r="O218" s="73"/>
      <c r="P218" s="74" t="str">
        <f t="shared" si="74"/>
        <v>YTSC06</v>
      </c>
      <c r="Q218" s="75" t="str">
        <f t="shared" si="75"/>
        <v>ＹＴ水平材０６</v>
      </c>
      <c r="R218" s="75">
        <f t="shared" si="76"/>
        <v>0</v>
      </c>
      <c r="S218" s="75">
        <f t="shared" si="77"/>
        <v>1.7</v>
      </c>
      <c r="T218" s="33">
        <f t="shared" si="78"/>
        <v>0</v>
      </c>
      <c r="U218" s="33">
        <f t="shared" si="79"/>
        <v>0</v>
      </c>
      <c r="V218" s="75">
        <f t="shared" si="82"/>
        <v>0</v>
      </c>
      <c r="Y218" s="37"/>
      <c r="Z218" s="77"/>
      <c r="AA218" s="124" t="str">
        <f t="shared" si="70"/>
        <v>*</v>
      </c>
      <c r="AB218" s="38">
        <f t="shared" si="81"/>
        <v>45964</v>
      </c>
      <c r="AC218" s="29" t="str">
        <f t="shared" si="67"/>
        <v>月</v>
      </c>
      <c r="AD218" s="103" t="s">
        <v>1040</v>
      </c>
    </row>
    <row r="219" spans="1:30" s="35" customFormat="1" ht="23.25" thickBot="1">
      <c r="A219" s="23" t="str">
        <f>IF(B219="","",(COUNTIF($B$2:B219,B219)))</f>
        <v/>
      </c>
      <c r="B219" s="23" t="str">
        <f t="shared" si="68"/>
        <v/>
      </c>
      <c r="C219" s="53" t="s">
        <v>464</v>
      </c>
      <c r="D219" s="53" t="s">
        <v>61</v>
      </c>
      <c r="E219" s="133">
        <f>入力!I222</f>
        <v>0</v>
      </c>
      <c r="F219" s="4" t="s">
        <v>776</v>
      </c>
      <c r="G219" s="9" t="s">
        <v>523</v>
      </c>
      <c r="H219" s="54" t="s">
        <v>463</v>
      </c>
      <c r="I219" s="141">
        <v>1</v>
      </c>
      <c r="J219" s="40"/>
      <c r="K219" s="73"/>
      <c r="L219" s="73" t="str">
        <f t="shared" si="71"/>
        <v/>
      </c>
      <c r="M219" s="73" t="str">
        <f t="shared" si="72"/>
        <v/>
      </c>
      <c r="N219" s="73" t="str">
        <f t="shared" si="73"/>
        <v/>
      </c>
      <c r="O219" s="73"/>
      <c r="P219" s="74" t="str">
        <f t="shared" si="74"/>
        <v>YTSC03</v>
      </c>
      <c r="Q219" s="75" t="str">
        <f t="shared" si="75"/>
        <v>ＹＴ水平材０３</v>
      </c>
      <c r="R219" s="75">
        <f t="shared" si="76"/>
        <v>0</v>
      </c>
      <c r="S219" s="75">
        <f t="shared" si="77"/>
        <v>1</v>
      </c>
      <c r="T219" s="33">
        <f t="shared" si="78"/>
        <v>0</v>
      </c>
      <c r="U219" s="33">
        <f t="shared" si="79"/>
        <v>0</v>
      </c>
      <c r="V219" s="75">
        <f t="shared" si="82"/>
        <v>0</v>
      </c>
      <c r="Y219" s="37"/>
      <c r="Z219" s="77"/>
      <c r="AA219" s="124" t="str">
        <f t="shared" si="70"/>
        <v/>
      </c>
      <c r="AB219" s="38">
        <f t="shared" si="81"/>
        <v>45965</v>
      </c>
      <c r="AC219" s="29" t="str">
        <f t="shared" si="67"/>
        <v>火</v>
      </c>
      <c r="AD219" s="103"/>
    </row>
    <row r="220" spans="1:30" s="35" customFormat="1" ht="23.25" thickBot="1">
      <c r="A220" s="23" t="str">
        <f>IF(B220="","",(COUNTIF($B$2:B220,B220)))</f>
        <v/>
      </c>
      <c r="B220" s="23" t="str">
        <f t="shared" si="68"/>
        <v/>
      </c>
      <c r="C220" s="53" t="s">
        <v>466</v>
      </c>
      <c r="D220" s="53" t="s">
        <v>467</v>
      </c>
      <c r="E220" s="133">
        <f>入力!I223</f>
        <v>0</v>
      </c>
      <c r="F220" s="4" t="s">
        <v>776</v>
      </c>
      <c r="G220" s="9" t="s">
        <v>523</v>
      </c>
      <c r="H220" s="54" t="s">
        <v>465</v>
      </c>
      <c r="I220" s="141">
        <v>0.5</v>
      </c>
      <c r="J220" s="40"/>
      <c r="K220" s="73"/>
      <c r="L220" s="73" t="str">
        <f t="shared" si="71"/>
        <v/>
      </c>
      <c r="M220" s="73" t="str">
        <f t="shared" si="72"/>
        <v/>
      </c>
      <c r="N220" s="73" t="str">
        <f t="shared" si="73"/>
        <v/>
      </c>
      <c r="O220" s="73"/>
      <c r="P220" s="74" t="str">
        <f t="shared" si="74"/>
        <v>YTSC01</v>
      </c>
      <c r="Q220" s="75" t="str">
        <f t="shared" si="75"/>
        <v>ＹＴ水平材０１</v>
      </c>
      <c r="R220" s="75">
        <f t="shared" si="76"/>
        <v>0</v>
      </c>
      <c r="S220" s="75">
        <f t="shared" si="77"/>
        <v>0.5</v>
      </c>
      <c r="T220" s="33">
        <f t="shared" si="78"/>
        <v>0</v>
      </c>
      <c r="U220" s="33">
        <f t="shared" si="79"/>
        <v>0</v>
      </c>
      <c r="V220" s="75">
        <f t="shared" si="82"/>
        <v>0</v>
      </c>
      <c r="Y220" s="37"/>
      <c r="Z220" s="77"/>
      <c r="AA220" s="124" t="str">
        <f t="shared" si="70"/>
        <v/>
      </c>
      <c r="AB220" s="38">
        <f t="shared" si="81"/>
        <v>45966</v>
      </c>
      <c r="AC220" s="29" t="str">
        <f t="shared" si="67"/>
        <v>水</v>
      </c>
      <c r="AD220" s="103"/>
    </row>
    <row r="221" spans="1:30" s="35" customFormat="1" ht="23.25" thickBot="1">
      <c r="A221" s="23" t="str">
        <f>IF(B221="","",(COUNTIF($B$2:B221,B221)))</f>
        <v/>
      </c>
      <c r="B221" s="23" t="str">
        <f t="shared" si="68"/>
        <v/>
      </c>
      <c r="C221" s="53" t="s">
        <v>469</v>
      </c>
      <c r="D221" s="53" t="s">
        <v>470</v>
      </c>
      <c r="E221" s="134">
        <f>入力!I224</f>
        <v>0</v>
      </c>
      <c r="F221" s="4" t="s">
        <v>776</v>
      </c>
      <c r="G221" s="9" t="s">
        <v>555</v>
      </c>
      <c r="H221" s="54" t="s">
        <v>468</v>
      </c>
      <c r="I221" s="141">
        <v>9.6999999999999993</v>
      </c>
      <c r="J221" s="40"/>
      <c r="K221" s="73"/>
      <c r="L221" s="73" t="str">
        <f t="shared" si="71"/>
        <v/>
      </c>
      <c r="M221" s="73" t="str">
        <f t="shared" si="72"/>
        <v/>
      </c>
      <c r="N221" s="73" t="str">
        <f t="shared" si="73"/>
        <v/>
      </c>
      <c r="O221" s="73"/>
      <c r="P221" s="74" t="str">
        <f t="shared" si="74"/>
        <v>YTBK909</v>
      </c>
      <c r="Q221" s="75" t="str">
        <f t="shared" si="75"/>
        <v>ＹＴ斜面ブラケット９０９</v>
      </c>
      <c r="R221" s="75">
        <f t="shared" si="76"/>
        <v>0</v>
      </c>
      <c r="S221" s="75">
        <f t="shared" si="77"/>
        <v>9.6999999999999993</v>
      </c>
      <c r="T221" s="33">
        <f t="shared" si="78"/>
        <v>0</v>
      </c>
      <c r="U221" s="33">
        <f t="shared" si="79"/>
        <v>0</v>
      </c>
      <c r="V221" s="75">
        <f t="shared" si="82"/>
        <v>0</v>
      </c>
      <c r="Y221" s="37"/>
      <c r="Z221" s="77"/>
      <c r="AA221" s="124" t="str">
        <f t="shared" si="70"/>
        <v/>
      </c>
      <c r="AB221" s="38">
        <f t="shared" si="81"/>
        <v>45967</v>
      </c>
      <c r="AC221" s="29" t="str">
        <f t="shared" si="67"/>
        <v>木</v>
      </c>
      <c r="AD221" s="103"/>
    </row>
    <row r="222" spans="1:30" s="35" customFormat="1" ht="23.25" thickBot="1">
      <c r="A222" s="23" t="str">
        <f>IF(B222="","",(COUNTIF($B$2:B222,B222)))</f>
        <v/>
      </c>
      <c r="B222" s="23" t="str">
        <f t="shared" si="68"/>
        <v/>
      </c>
      <c r="C222" s="53" t="s">
        <v>472</v>
      </c>
      <c r="D222" s="53" t="s">
        <v>473</v>
      </c>
      <c r="E222" s="134">
        <f>入力!I225</f>
        <v>0</v>
      </c>
      <c r="F222" s="4" t="s">
        <v>776</v>
      </c>
      <c r="G222" s="9" t="s">
        <v>555</v>
      </c>
      <c r="H222" s="54" t="s">
        <v>471</v>
      </c>
      <c r="I222" s="141">
        <v>8.6</v>
      </c>
      <c r="J222" s="40"/>
      <c r="K222" s="73"/>
      <c r="L222" s="73" t="str">
        <f t="shared" si="71"/>
        <v/>
      </c>
      <c r="M222" s="73" t="str">
        <f t="shared" si="72"/>
        <v/>
      </c>
      <c r="N222" s="73" t="str">
        <f t="shared" si="73"/>
        <v/>
      </c>
      <c r="O222" s="74"/>
      <c r="P222" s="74" t="str">
        <f t="shared" si="74"/>
        <v>YTBK609</v>
      </c>
      <c r="Q222" s="75" t="str">
        <f t="shared" si="75"/>
        <v>ＹＴ斜面ブラケット６０９</v>
      </c>
      <c r="R222" s="75">
        <f t="shared" si="76"/>
        <v>0</v>
      </c>
      <c r="S222" s="75">
        <f t="shared" si="77"/>
        <v>8.6</v>
      </c>
      <c r="T222" s="33">
        <f t="shared" si="78"/>
        <v>0</v>
      </c>
      <c r="U222" s="33">
        <f t="shared" si="79"/>
        <v>0</v>
      </c>
      <c r="V222" s="75">
        <f t="shared" si="82"/>
        <v>0</v>
      </c>
      <c r="Y222" s="37"/>
      <c r="Z222" s="77"/>
      <c r="AA222" s="124" t="str">
        <f t="shared" si="70"/>
        <v/>
      </c>
      <c r="AB222" s="38">
        <f t="shared" si="81"/>
        <v>45968</v>
      </c>
      <c r="AC222" s="29" t="str">
        <f t="shared" si="67"/>
        <v>金</v>
      </c>
      <c r="AD222" s="103"/>
    </row>
    <row r="223" spans="1:30" s="35" customFormat="1" ht="23.25" thickBot="1">
      <c r="A223" s="23" t="str">
        <f>IF(B223="","",(COUNTIF($B$2:B223,B223)))</f>
        <v/>
      </c>
      <c r="B223" s="23" t="str">
        <f t="shared" si="68"/>
        <v/>
      </c>
      <c r="C223" s="53" t="s">
        <v>475</v>
      </c>
      <c r="D223" s="53" t="s">
        <v>476</v>
      </c>
      <c r="E223" s="133">
        <f>入力!I226</f>
        <v>0</v>
      </c>
      <c r="F223" s="4" t="s">
        <v>776</v>
      </c>
      <c r="G223" s="9" t="s">
        <v>555</v>
      </c>
      <c r="H223" s="54" t="s">
        <v>474</v>
      </c>
      <c r="I223" s="141">
        <v>2.8</v>
      </c>
      <c r="J223" s="40"/>
      <c r="K223" s="73"/>
      <c r="L223" s="73" t="str">
        <f t="shared" si="71"/>
        <v/>
      </c>
      <c r="M223" s="73" t="str">
        <f t="shared" si="72"/>
        <v/>
      </c>
      <c r="N223" s="73" t="str">
        <f t="shared" si="73"/>
        <v/>
      </c>
      <c r="O223" s="74"/>
      <c r="P223" s="74" t="str">
        <f t="shared" si="74"/>
        <v>YTPK304</v>
      </c>
      <c r="Q223" s="75" t="str">
        <f t="shared" si="75"/>
        <v>ＹＴピンブラケット３０４</v>
      </c>
      <c r="R223" s="75">
        <f t="shared" si="76"/>
        <v>0</v>
      </c>
      <c r="S223" s="75">
        <f t="shared" si="77"/>
        <v>2.8</v>
      </c>
      <c r="T223" s="33">
        <f t="shared" si="78"/>
        <v>0</v>
      </c>
      <c r="U223" s="33">
        <f t="shared" si="79"/>
        <v>0</v>
      </c>
      <c r="V223" s="75">
        <f t="shared" si="82"/>
        <v>0</v>
      </c>
      <c r="Y223" s="37"/>
      <c r="Z223" s="77"/>
      <c r="AA223" s="124" t="str">
        <f t="shared" si="70"/>
        <v>*</v>
      </c>
      <c r="AB223" s="38">
        <f t="shared" si="81"/>
        <v>45969</v>
      </c>
      <c r="AC223" s="29" t="str">
        <f t="shared" si="67"/>
        <v>土</v>
      </c>
      <c r="AD223" s="103" t="s">
        <v>547</v>
      </c>
    </row>
    <row r="224" spans="1:30" s="35" customFormat="1" ht="23.25" thickBot="1">
      <c r="A224" s="23" t="str">
        <f>IF(B224="","",(COUNTIF($B$2:B224,B224)))</f>
        <v/>
      </c>
      <c r="B224" s="23" t="str">
        <f t="shared" si="68"/>
        <v/>
      </c>
      <c r="C224" s="53" t="s">
        <v>478</v>
      </c>
      <c r="D224" s="18" t="s">
        <v>856</v>
      </c>
      <c r="E224" s="133">
        <f>入力!I227</f>
        <v>0</v>
      </c>
      <c r="F224" s="4" t="s">
        <v>776</v>
      </c>
      <c r="G224" s="9" t="s">
        <v>523</v>
      </c>
      <c r="H224" s="54" t="s">
        <v>477</v>
      </c>
      <c r="I224" s="142">
        <v>6.6</v>
      </c>
      <c r="J224" s="40"/>
      <c r="K224" s="73"/>
      <c r="L224" s="73" t="str">
        <f t="shared" si="71"/>
        <v/>
      </c>
      <c r="M224" s="73" t="str">
        <f t="shared" si="72"/>
        <v/>
      </c>
      <c r="N224" s="73" t="str">
        <f t="shared" si="73"/>
        <v/>
      </c>
      <c r="O224" s="74"/>
      <c r="P224" s="74" t="str">
        <f t="shared" si="74"/>
        <v>YTST18</v>
      </c>
      <c r="Q224" s="75" t="str">
        <f t="shared" si="75"/>
        <v>ＹＴ先行ブレース１８</v>
      </c>
      <c r="R224" s="75">
        <f t="shared" si="76"/>
        <v>0</v>
      </c>
      <c r="S224" s="75">
        <f t="shared" si="77"/>
        <v>6.6</v>
      </c>
      <c r="T224" s="33">
        <f t="shared" si="78"/>
        <v>0</v>
      </c>
      <c r="U224" s="33">
        <f t="shared" si="79"/>
        <v>0</v>
      </c>
      <c r="V224" s="75">
        <f t="shared" si="82"/>
        <v>0</v>
      </c>
      <c r="Y224" s="37"/>
      <c r="Z224" s="77"/>
      <c r="AA224" s="124" t="str">
        <f t="shared" si="70"/>
        <v>*</v>
      </c>
      <c r="AB224" s="38">
        <f t="shared" si="81"/>
        <v>45970</v>
      </c>
      <c r="AC224" s="29" t="str">
        <f t="shared" si="67"/>
        <v>日</v>
      </c>
      <c r="AD224" s="103" t="s">
        <v>547</v>
      </c>
    </row>
    <row r="225" spans="1:30" s="35" customFormat="1" ht="23.25" thickBot="1">
      <c r="A225" s="23" t="str">
        <f>IF(B225="","",(COUNTIF($B$2:B225,B225)))</f>
        <v/>
      </c>
      <c r="B225" s="23" t="str">
        <f t="shared" si="68"/>
        <v/>
      </c>
      <c r="C225" s="53" t="s">
        <v>480</v>
      </c>
      <c r="D225" s="18" t="s">
        <v>857</v>
      </c>
      <c r="E225" s="133">
        <f>入力!I228</f>
        <v>0</v>
      </c>
      <c r="F225" s="4" t="s">
        <v>776</v>
      </c>
      <c r="G225" s="9" t="s">
        <v>523</v>
      </c>
      <c r="H225" s="54" t="s">
        <v>479</v>
      </c>
      <c r="I225" s="141">
        <v>5.8</v>
      </c>
      <c r="J225" s="40"/>
      <c r="K225" s="73"/>
      <c r="L225" s="73" t="str">
        <f t="shared" si="71"/>
        <v/>
      </c>
      <c r="M225" s="73" t="str">
        <f t="shared" si="72"/>
        <v/>
      </c>
      <c r="N225" s="73" t="str">
        <f t="shared" si="73"/>
        <v/>
      </c>
      <c r="O225" s="74"/>
      <c r="P225" s="74" t="str">
        <f t="shared" si="74"/>
        <v>YTST15</v>
      </c>
      <c r="Q225" s="75" t="str">
        <f t="shared" si="75"/>
        <v>ＹＴ先行ブレース１５</v>
      </c>
      <c r="R225" s="75">
        <f t="shared" si="76"/>
        <v>0</v>
      </c>
      <c r="S225" s="75">
        <f t="shared" si="77"/>
        <v>5.8</v>
      </c>
      <c r="T225" s="33">
        <f t="shared" si="78"/>
        <v>0</v>
      </c>
      <c r="U225" s="33">
        <f t="shared" si="79"/>
        <v>0</v>
      </c>
      <c r="V225" s="75">
        <f t="shared" si="82"/>
        <v>0</v>
      </c>
      <c r="Y225" s="37"/>
      <c r="Z225" s="77"/>
      <c r="AA225" s="124" t="str">
        <f t="shared" si="70"/>
        <v/>
      </c>
      <c r="AB225" s="38">
        <f t="shared" si="81"/>
        <v>45971</v>
      </c>
      <c r="AC225" s="29" t="str">
        <f t="shared" si="67"/>
        <v>月</v>
      </c>
      <c r="AD225" s="103"/>
    </row>
    <row r="226" spans="1:30" s="35" customFormat="1" ht="23.25" thickBot="1">
      <c r="A226" s="23" t="str">
        <f>IF(B226="","",(COUNTIF($B$2:B226,B226)))</f>
        <v/>
      </c>
      <c r="B226" s="23" t="str">
        <f t="shared" si="68"/>
        <v/>
      </c>
      <c r="C226" s="53" t="s">
        <v>482</v>
      </c>
      <c r="D226" s="18" t="s">
        <v>858</v>
      </c>
      <c r="E226" s="133">
        <f>入力!I229</f>
        <v>0</v>
      </c>
      <c r="F226" s="4" t="s">
        <v>776</v>
      </c>
      <c r="G226" s="9" t="s">
        <v>523</v>
      </c>
      <c r="H226" s="54" t="s">
        <v>481</v>
      </c>
      <c r="I226" s="141">
        <v>5</v>
      </c>
      <c r="J226" s="40"/>
      <c r="K226" s="73"/>
      <c r="L226" s="73" t="str">
        <f t="shared" si="71"/>
        <v/>
      </c>
      <c r="M226" s="73" t="str">
        <f t="shared" si="72"/>
        <v/>
      </c>
      <c r="N226" s="73" t="str">
        <f t="shared" si="73"/>
        <v/>
      </c>
      <c r="O226" s="74"/>
      <c r="P226" s="74" t="str">
        <f t="shared" si="74"/>
        <v>YTST12</v>
      </c>
      <c r="Q226" s="75" t="str">
        <f t="shared" si="75"/>
        <v>ＹＴ先行ブレース１２</v>
      </c>
      <c r="R226" s="75">
        <f t="shared" si="76"/>
        <v>0</v>
      </c>
      <c r="S226" s="75">
        <f t="shared" si="77"/>
        <v>5</v>
      </c>
      <c r="T226" s="33">
        <f t="shared" si="78"/>
        <v>0</v>
      </c>
      <c r="U226" s="33">
        <f t="shared" si="79"/>
        <v>0</v>
      </c>
      <c r="V226" s="75">
        <f t="shared" si="82"/>
        <v>0</v>
      </c>
      <c r="Y226" s="37"/>
      <c r="Z226" s="77"/>
      <c r="AA226" s="124" t="str">
        <f t="shared" si="70"/>
        <v/>
      </c>
      <c r="AB226" s="38">
        <f t="shared" si="81"/>
        <v>45972</v>
      </c>
      <c r="AC226" s="29" t="str">
        <f t="shared" si="67"/>
        <v>火</v>
      </c>
      <c r="AD226" s="103"/>
    </row>
    <row r="227" spans="1:30" s="35" customFormat="1" ht="23.25" thickBot="1">
      <c r="A227" s="23" t="str">
        <f>IF(B227="","",(COUNTIF($B$2:B227,B227)))</f>
        <v/>
      </c>
      <c r="B227" s="23" t="str">
        <f t="shared" si="68"/>
        <v/>
      </c>
      <c r="C227" s="53" t="s">
        <v>484</v>
      </c>
      <c r="D227" s="18" t="s">
        <v>859</v>
      </c>
      <c r="E227" s="133">
        <f>入力!I230</f>
        <v>0</v>
      </c>
      <c r="F227" s="4" t="s">
        <v>776</v>
      </c>
      <c r="G227" s="9" t="s">
        <v>523</v>
      </c>
      <c r="H227" s="54" t="s">
        <v>483</v>
      </c>
      <c r="I227" s="143">
        <v>4.2</v>
      </c>
      <c r="J227" s="40"/>
      <c r="K227" s="73"/>
      <c r="L227" s="73" t="str">
        <f t="shared" si="71"/>
        <v/>
      </c>
      <c r="M227" s="73" t="str">
        <f t="shared" si="72"/>
        <v/>
      </c>
      <c r="N227" s="73" t="str">
        <f t="shared" si="73"/>
        <v/>
      </c>
      <c r="O227" s="74"/>
      <c r="P227" s="74" t="str">
        <f t="shared" si="74"/>
        <v>YTST09</v>
      </c>
      <c r="Q227" s="75" t="str">
        <f t="shared" si="75"/>
        <v>ＹＴ先行ブレース０９</v>
      </c>
      <c r="R227" s="75">
        <f t="shared" si="76"/>
        <v>0</v>
      </c>
      <c r="S227" s="75">
        <f t="shared" si="77"/>
        <v>4.2</v>
      </c>
      <c r="T227" s="33">
        <f t="shared" si="78"/>
        <v>0</v>
      </c>
      <c r="U227" s="33">
        <f t="shared" si="79"/>
        <v>0</v>
      </c>
      <c r="V227" s="75">
        <f t="shared" si="82"/>
        <v>0</v>
      </c>
      <c r="Y227" s="37"/>
      <c r="Z227" s="77"/>
      <c r="AA227" s="124" t="str">
        <f t="shared" si="70"/>
        <v/>
      </c>
      <c r="AB227" s="38">
        <f t="shared" si="81"/>
        <v>45973</v>
      </c>
      <c r="AC227" s="29" t="str">
        <f t="shared" si="67"/>
        <v>水</v>
      </c>
      <c r="AD227" s="103"/>
    </row>
    <row r="228" spans="1:30" s="35" customFormat="1" ht="23.25" thickBot="1">
      <c r="A228" s="23" t="str">
        <f>IF(B228="","",(COUNTIF($B$2:B228,B228)))</f>
        <v/>
      </c>
      <c r="B228" s="23" t="str">
        <f t="shared" si="68"/>
        <v/>
      </c>
      <c r="C228" s="17" t="s">
        <v>486</v>
      </c>
      <c r="D228" s="18" t="s">
        <v>818</v>
      </c>
      <c r="E228" s="133">
        <f>入力!I231</f>
        <v>0</v>
      </c>
      <c r="F228" s="4" t="s">
        <v>776</v>
      </c>
      <c r="G228" s="9" t="s">
        <v>555</v>
      </c>
      <c r="H228" s="2" t="s">
        <v>485</v>
      </c>
      <c r="I228" s="143">
        <v>10.5</v>
      </c>
      <c r="J228" s="11"/>
      <c r="K228" s="73"/>
      <c r="L228" s="73" t="str">
        <f t="shared" si="71"/>
        <v/>
      </c>
      <c r="M228" s="73" t="str">
        <f t="shared" si="72"/>
        <v/>
      </c>
      <c r="N228" s="73" t="str">
        <f t="shared" si="73"/>
        <v/>
      </c>
      <c r="O228" s="74"/>
      <c r="P228" s="74" t="str">
        <f t="shared" si="74"/>
        <v>VKSP</v>
      </c>
      <c r="Q228" s="75" t="str">
        <f t="shared" si="75"/>
        <v>ＳＰカイダン</v>
      </c>
      <c r="R228" s="75">
        <f t="shared" si="76"/>
        <v>0</v>
      </c>
      <c r="S228" s="75">
        <f t="shared" si="77"/>
        <v>10.5</v>
      </c>
      <c r="T228" s="33">
        <f t="shared" si="78"/>
        <v>0</v>
      </c>
      <c r="U228" s="33">
        <f t="shared" si="79"/>
        <v>0</v>
      </c>
      <c r="V228" s="75">
        <f t="shared" si="82"/>
        <v>0</v>
      </c>
      <c r="Y228" s="37"/>
      <c r="Z228" s="77"/>
      <c r="AA228" s="124" t="str">
        <f t="shared" si="70"/>
        <v/>
      </c>
      <c r="AB228" s="38">
        <f t="shared" si="81"/>
        <v>45974</v>
      </c>
      <c r="AC228" s="29" t="str">
        <f t="shared" si="67"/>
        <v>木</v>
      </c>
      <c r="AD228" s="103"/>
    </row>
    <row r="229" spans="1:30" s="35" customFormat="1" ht="23.25" thickBot="1">
      <c r="A229" s="23" t="str">
        <f>IF(B229="","",(COUNTIF($B$2:B229,B229)))</f>
        <v/>
      </c>
      <c r="B229" s="23" t="str">
        <f t="shared" si="68"/>
        <v/>
      </c>
      <c r="C229" s="17" t="s">
        <v>80</v>
      </c>
      <c r="D229" s="18" t="s">
        <v>487</v>
      </c>
      <c r="E229" s="133">
        <f>入力!I232</f>
        <v>0</v>
      </c>
      <c r="F229" s="4" t="s">
        <v>776</v>
      </c>
      <c r="G229" s="9" t="s">
        <v>555</v>
      </c>
      <c r="H229" s="2" t="s">
        <v>79</v>
      </c>
      <c r="I229" s="143">
        <v>4.2</v>
      </c>
      <c r="J229" s="11"/>
      <c r="K229" s="73"/>
      <c r="L229" s="73" t="str">
        <f t="shared" si="71"/>
        <v/>
      </c>
      <c r="M229" s="73" t="str">
        <f t="shared" si="72"/>
        <v/>
      </c>
      <c r="N229" s="73" t="str">
        <f t="shared" si="73"/>
        <v/>
      </c>
      <c r="O229" s="74"/>
      <c r="P229" s="74" t="str">
        <f t="shared" si="74"/>
        <v>VKTSP</v>
      </c>
      <c r="Q229" s="75" t="str">
        <f t="shared" si="75"/>
        <v>ＳＰカイダン手摺</v>
      </c>
      <c r="R229" s="75">
        <f t="shared" si="76"/>
        <v>0</v>
      </c>
      <c r="S229" s="75">
        <f t="shared" si="77"/>
        <v>4.2</v>
      </c>
      <c r="T229" s="33">
        <f t="shared" si="78"/>
        <v>0</v>
      </c>
      <c r="U229" s="33">
        <f t="shared" si="79"/>
        <v>0</v>
      </c>
      <c r="V229" s="75">
        <f t="shared" si="82"/>
        <v>0</v>
      </c>
      <c r="Y229" s="37"/>
      <c r="Z229" s="77"/>
      <c r="AA229" s="124" t="str">
        <f t="shared" si="70"/>
        <v/>
      </c>
      <c r="AB229" s="38">
        <f t="shared" si="81"/>
        <v>45975</v>
      </c>
      <c r="AC229" s="29" t="str">
        <f t="shared" si="67"/>
        <v>金</v>
      </c>
      <c r="AD229" s="103"/>
    </row>
    <row r="230" spans="1:30" s="35" customFormat="1" ht="23.25" thickBot="1">
      <c r="A230" s="23" t="str">
        <f>IF(B230="","",(COUNTIF($B$2:B230,B230)))</f>
        <v/>
      </c>
      <c r="B230" s="23" t="str">
        <f t="shared" si="68"/>
        <v/>
      </c>
      <c r="C230" s="55" t="s">
        <v>489</v>
      </c>
      <c r="D230" s="55" t="s">
        <v>1025</v>
      </c>
      <c r="E230" s="133">
        <f>入力!I233</f>
        <v>0</v>
      </c>
      <c r="F230" s="4" t="s">
        <v>776</v>
      </c>
      <c r="G230" s="9" t="s">
        <v>555</v>
      </c>
      <c r="H230" s="54" t="s">
        <v>488</v>
      </c>
      <c r="I230" s="143">
        <v>0.7</v>
      </c>
      <c r="J230" s="40"/>
      <c r="K230" s="73"/>
      <c r="L230" s="73" t="str">
        <f t="shared" si="71"/>
        <v/>
      </c>
      <c r="M230" s="73" t="str">
        <f t="shared" si="72"/>
        <v/>
      </c>
      <c r="N230" s="73" t="str">
        <f t="shared" si="73"/>
        <v/>
      </c>
      <c r="O230" s="74"/>
      <c r="P230" s="74" t="str">
        <f t="shared" si="74"/>
        <v>YTTG</v>
      </c>
      <c r="Q230" s="75" t="str">
        <f t="shared" si="75"/>
        <v>ＹＴ吊り金具</v>
      </c>
      <c r="R230" s="75">
        <f t="shared" si="76"/>
        <v>0</v>
      </c>
      <c r="S230" s="75">
        <f t="shared" si="77"/>
        <v>0.7</v>
      </c>
      <c r="T230" s="33">
        <f t="shared" si="78"/>
        <v>0</v>
      </c>
      <c r="U230" s="33">
        <f t="shared" si="79"/>
        <v>0</v>
      </c>
      <c r="V230" s="75">
        <f t="shared" si="82"/>
        <v>0</v>
      </c>
      <c r="X230" s="37"/>
      <c r="Y230" s="77"/>
      <c r="Z230" s="77"/>
      <c r="AA230" s="124" t="str">
        <f t="shared" si="70"/>
        <v>*</v>
      </c>
      <c r="AB230" s="38">
        <f t="shared" si="81"/>
        <v>45976</v>
      </c>
      <c r="AC230" s="29" t="str">
        <f t="shared" si="67"/>
        <v>土</v>
      </c>
      <c r="AD230" s="103" t="s">
        <v>547</v>
      </c>
    </row>
    <row r="231" spans="1:30" s="35" customFormat="1" ht="23.25" thickBot="1">
      <c r="A231" s="23" t="str">
        <f>IF(B231="","",(COUNTIF($B$2:B231,B231)))</f>
        <v/>
      </c>
      <c r="B231" s="23" t="str">
        <f t="shared" si="68"/>
        <v/>
      </c>
      <c r="C231" s="56" t="s">
        <v>491</v>
      </c>
      <c r="D231" s="55" t="s">
        <v>847</v>
      </c>
      <c r="E231" s="133">
        <f>入力!I234</f>
        <v>0</v>
      </c>
      <c r="F231" s="4" t="s">
        <v>776</v>
      </c>
      <c r="G231" s="9" t="s">
        <v>557</v>
      </c>
      <c r="H231" s="54" t="s">
        <v>490</v>
      </c>
      <c r="I231" s="143">
        <v>2.9</v>
      </c>
      <c r="J231" s="40"/>
      <c r="K231" s="73"/>
      <c r="L231" s="73" t="str">
        <f t="shared" si="71"/>
        <v/>
      </c>
      <c r="M231" s="73" t="str">
        <f t="shared" si="72"/>
        <v/>
      </c>
      <c r="N231" s="73" t="str">
        <f t="shared" si="73"/>
        <v/>
      </c>
      <c r="O231" s="74"/>
      <c r="P231" s="74" t="str">
        <f t="shared" si="74"/>
        <v>YTS0609</v>
      </c>
      <c r="Q231" s="75" t="str">
        <f t="shared" si="75"/>
        <v xml:space="preserve">ＹＴＳブレース０６０９　【ムラサキ】    </v>
      </c>
      <c r="R231" s="75">
        <f t="shared" si="76"/>
        <v>0</v>
      </c>
      <c r="S231" s="75">
        <f t="shared" si="77"/>
        <v>2.9</v>
      </c>
      <c r="T231" s="33">
        <f t="shared" si="78"/>
        <v>0</v>
      </c>
      <c r="U231" s="33">
        <f t="shared" si="79"/>
        <v>0</v>
      </c>
      <c r="V231" s="75">
        <f t="shared" si="82"/>
        <v>0</v>
      </c>
      <c r="X231" s="37"/>
      <c r="Y231" s="77"/>
      <c r="Z231" s="77"/>
      <c r="AA231" s="124" t="str">
        <f t="shared" si="70"/>
        <v>*</v>
      </c>
      <c r="AB231" s="38">
        <f t="shared" si="81"/>
        <v>45977</v>
      </c>
      <c r="AC231" s="29" t="str">
        <f t="shared" si="67"/>
        <v>日</v>
      </c>
      <c r="AD231" s="103" t="s">
        <v>547</v>
      </c>
    </row>
    <row r="232" spans="1:30" s="35" customFormat="1" ht="23.25" thickBot="1">
      <c r="A232" s="23" t="str">
        <f>IF(B232="","",(COUNTIF($B$2:B232,B232)))</f>
        <v/>
      </c>
      <c r="B232" s="23" t="str">
        <f t="shared" si="68"/>
        <v/>
      </c>
      <c r="C232" s="56" t="s">
        <v>493</v>
      </c>
      <c r="D232" s="55" t="s">
        <v>848</v>
      </c>
      <c r="E232" s="133">
        <f>入力!I235</f>
        <v>0</v>
      </c>
      <c r="F232" s="4" t="s">
        <v>776</v>
      </c>
      <c r="G232" s="9" t="s">
        <v>557</v>
      </c>
      <c r="H232" s="54" t="s">
        <v>492</v>
      </c>
      <c r="I232" s="143">
        <v>3.5</v>
      </c>
      <c r="J232" s="40"/>
      <c r="K232" s="73"/>
      <c r="L232" s="73" t="str">
        <f t="shared" si="71"/>
        <v/>
      </c>
      <c r="M232" s="73" t="str">
        <f t="shared" si="72"/>
        <v/>
      </c>
      <c r="N232" s="73" t="str">
        <f t="shared" si="73"/>
        <v/>
      </c>
      <c r="O232" s="74"/>
      <c r="P232" s="74" t="str">
        <f t="shared" si="74"/>
        <v>YTS0909</v>
      </c>
      <c r="Q232" s="75" t="str">
        <f t="shared" si="75"/>
        <v xml:space="preserve">ＹＴＳブレース０９０９　【黒】    </v>
      </c>
      <c r="R232" s="75">
        <f t="shared" si="76"/>
        <v>0</v>
      </c>
      <c r="S232" s="75">
        <f t="shared" si="77"/>
        <v>3.5</v>
      </c>
      <c r="T232" s="33">
        <f t="shared" si="78"/>
        <v>0</v>
      </c>
      <c r="U232" s="33">
        <f t="shared" si="79"/>
        <v>0</v>
      </c>
      <c r="V232" s="75">
        <f t="shared" si="82"/>
        <v>0</v>
      </c>
      <c r="X232" s="37"/>
      <c r="Y232" s="77"/>
      <c r="Z232" s="77"/>
      <c r="AA232" s="124" t="str">
        <f t="shared" si="70"/>
        <v/>
      </c>
      <c r="AB232" s="38">
        <f t="shared" si="81"/>
        <v>45978</v>
      </c>
      <c r="AC232" s="29" t="str">
        <f t="shared" si="67"/>
        <v>月</v>
      </c>
      <c r="AD232" s="103"/>
    </row>
    <row r="233" spans="1:30" s="35" customFormat="1" ht="23.25" thickBot="1">
      <c r="A233" s="23" t="str">
        <f>IF(B233="","",(COUNTIF($B$2:B233,B233)))</f>
        <v/>
      </c>
      <c r="B233" s="23" t="str">
        <f t="shared" si="68"/>
        <v/>
      </c>
      <c r="C233" s="56" t="s">
        <v>495</v>
      </c>
      <c r="D233" s="55" t="s">
        <v>849</v>
      </c>
      <c r="E233" s="133">
        <f>入力!I236</f>
        <v>0</v>
      </c>
      <c r="F233" s="4" t="s">
        <v>776</v>
      </c>
      <c r="G233" s="9" t="s">
        <v>557</v>
      </c>
      <c r="H233" s="54" t="s">
        <v>494</v>
      </c>
      <c r="I233" s="143">
        <v>4.5</v>
      </c>
      <c r="J233" s="40"/>
      <c r="K233" s="73"/>
      <c r="L233" s="73" t="str">
        <f t="shared" si="71"/>
        <v/>
      </c>
      <c r="M233" s="73" t="str">
        <f t="shared" si="72"/>
        <v/>
      </c>
      <c r="N233" s="73" t="str">
        <f t="shared" si="73"/>
        <v/>
      </c>
      <c r="O233" s="74"/>
      <c r="P233" s="74" t="str">
        <f t="shared" si="74"/>
        <v>YTS0918</v>
      </c>
      <c r="Q233" s="75" t="str">
        <f t="shared" si="75"/>
        <v xml:space="preserve">ＹＴＳブレース０９１８   </v>
      </c>
      <c r="R233" s="75">
        <f t="shared" si="76"/>
        <v>0</v>
      </c>
      <c r="S233" s="75">
        <f t="shared" si="77"/>
        <v>4.5</v>
      </c>
      <c r="T233" s="33">
        <f t="shared" si="78"/>
        <v>0</v>
      </c>
      <c r="U233" s="33">
        <f t="shared" si="79"/>
        <v>0</v>
      </c>
      <c r="V233" s="75">
        <f t="shared" si="82"/>
        <v>0</v>
      </c>
      <c r="X233" s="37"/>
      <c r="Y233" s="77"/>
      <c r="Z233" s="77"/>
      <c r="AA233" s="124" t="str">
        <f t="shared" si="70"/>
        <v/>
      </c>
      <c r="AB233" s="38">
        <f t="shared" si="81"/>
        <v>45979</v>
      </c>
      <c r="AC233" s="29" t="str">
        <f t="shared" si="67"/>
        <v>火</v>
      </c>
      <c r="AD233" s="103"/>
    </row>
    <row r="234" spans="1:30" s="35" customFormat="1" ht="23.25" thickBot="1">
      <c r="A234" s="23" t="str">
        <f>IF(B234="","",(COUNTIF($B$2:B234,B234)))</f>
        <v/>
      </c>
      <c r="B234" s="23" t="str">
        <f t="shared" si="68"/>
        <v/>
      </c>
      <c r="C234" s="56" t="s">
        <v>497</v>
      </c>
      <c r="D234" s="55" t="s">
        <v>850</v>
      </c>
      <c r="E234" s="133">
        <f>入力!I237</f>
        <v>0</v>
      </c>
      <c r="F234" s="4" t="s">
        <v>776</v>
      </c>
      <c r="G234" s="9" t="s">
        <v>557</v>
      </c>
      <c r="H234" s="54" t="s">
        <v>496</v>
      </c>
      <c r="I234" s="143">
        <v>4.0999999999999996</v>
      </c>
      <c r="J234" s="40"/>
      <c r="K234" s="73"/>
      <c r="L234" s="73" t="str">
        <f t="shared" si="71"/>
        <v/>
      </c>
      <c r="M234" s="73" t="str">
        <f t="shared" si="72"/>
        <v/>
      </c>
      <c r="N234" s="73" t="str">
        <f t="shared" si="73"/>
        <v/>
      </c>
      <c r="O234" s="74"/>
      <c r="P234" s="74" t="str">
        <f t="shared" si="74"/>
        <v>YTS1209</v>
      </c>
      <c r="Q234" s="75" t="str">
        <f t="shared" si="75"/>
        <v xml:space="preserve">ＹＴＳブレース１２０９　【青】    </v>
      </c>
      <c r="R234" s="75">
        <f t="shared" si="76"/>
        <v>0</v>
      </c>
      <c r="S234" s="75">
        <f t="shared" si="77"/>
        <v>4.0999999999999996</v>
      </c>
      <c r="T234" s="33">
        <f t="shared" si="78"/>
        <v>0</v>
      </c>
      <c r="U234" s="33">
        <f t="shared" si="79"/>
        <v>0</v>
      </c>
      <c r="V234" s="75">
        <f t="shared" si="82"/>
        <v>0</v>
      </c>
      <c r="X234" s="37"/>
      <c r="Y234" s="77"/>
      <c r="Z234" s="77"/>
      <c r="AA234" s="124" t="str">
        <f t="shared" si="70"/>
        <v/>
      </c>
      <c r="AB234" s="38">
        <f t="shared" si="81"/>
        <v>45980</v>
      </c>
      <c r="AC234" s="29" t="str">
        <f t="shared" si="67"/>
        <v>水</v>
      </c>
      <c r="AD234" s="103"/>
    </row>
    <row r="235" spans="1:30" s="35" customFormat="1" ht="23.25" thickBot="1">
      <c r="A235" s="23" t="str">
        <f>IF(B235="","",(COUNTIF($B$2:B235,B235)))</f>
        <v/>
      </c>
      <c r="B235" s="23" t="str">
        <f t="shared" si="68"/>
        <v/>
      </c>
      <c r="C235" s="56" t="s">
        <v>499</v>
      </c>
      <c r="D235" s="55" t="s">
        <v>851</v>
      </c>
      <c r="E235" s="133">
        <f>入力!I238</f>
        <v>0</v>
      </c>
      <c r="F235" s="4" t="s">
        <v>776</v>
      </c>
      <c r="G235" s="9" t="s">
        <v>557</v>
      </c>
      <c r="H235" s="54" t="s">
        <v>498</v>
      </c>
      <c r="I235" s="143">
        <v>5.4</v>
      </c>
      <c r="J235" s="40"/>
      <c r="K235" s="73"/>
      <c r="L235" s="73" t="str">
        <f t="shared" si="71"/>
        <v/>
      </c>
      <c r="M235" s="73" t="str">
        <f t="shared" si="72"/>
        <v/>
      </c>
      <c r="N235" s="73" t="str">
        <f t="shared" si="73"/>
        <v/>
      </c>
      <c r="O235" s="74"/>
      <c r="P235" s="74" t="str">
        <f t="shared" si="74"/>
        <v>YTS1809</v>
      </c>
      <c r="Q235" s="75" t="str">
        <f t="shared" si="75"/>
        <v xml:space="preserve">ＹＴＳブレース１８０９　【黄】    </v>
      </c>
      <c r="R235" s="75">
        <f t="shared" si="76"/>
        <v>0</v>
      </c>
      <c r="S235" s="75">
        <f t="shared" si="77"/>
        <v>5.4</v>
      </c>
      <c r="T235" s="33">
        <f t="shared" si="78"/>
        <v>0</v>
      </c>
      <c r="U235" s="33">
        <f t="shared" si="79"/>
        <v>0</v>
      </c>
      <c r="V235" s="75">
        <f t="shared" si="82"/>
        <v>0</v>
      </c>
      <c r="X235" s="37"/>
      <c r="Y235" s="77"/>
      <c r="Z235" s="77"/>
      <c r="AA235" s="124" t="str">
        <f t="shared" si="70"/>
        <v/>
      </c>
      <c r="AB235" s="38">
        <f t="shared" si="81"/>
        <v>45981</v>
      </c>
      <c r="AC235" s="29" t="str">
        <f t="shared" si="67"/>
        <v>木</v>
      </c>
      <c r="AD235" s="103"/>
    </row>
    <row r="236" spans="1:30" s="35" customFormat="1" ht="23.25" thickBot="1">
      <c r="A236" s="23" t="str">
        <f>IF(B236="","",(COUNTIF($B$2:B236,B236)))</f>
        <v/>
      </c>
      <c r="B236" s="23" t="str">
        <f t="shared" si="68"/>
        <v/>
      </c>
      <c r="C236" s="56" t="s">
        <v>501</v>
      </c>
      <c r="D236" s="55" t="s">
        <v>852</v>
      </c>
      <c r="E236" s="133">
        <f>入力!I239</f>
        <v>0</v>
      </c>
      <c r="F236" s="4" t="s">
        <v>776</v>
      </c>
      <c r="G236" s="9" t="s">
        <v>557</v>
      </c>
      <c r="H236" s="54" t="s">
        <v>500</v>
      </c>
      <c r="I236" s="143">
        <v>6.2</v>
      </c>
      <c r="J236" s="40"/>
      <c r="K236" s="73"/>
      <c r="L236" s="73" t="str">
        <f t="shared" si="71"/>
        <v/>
      </c>
      <c r="M236" s="73" t="str">
        <f t="shared" si="72"/>
        <v/>
      </c>
      <c r="N236" s="73" t="str">
        <f t="shared" si="73"/>
        <v/>
      </c>
      <c r="O236" s="74"/>
      <c r="P236" s="74" t="str">
        <f t="shared" si="74"/>
        <v>YTS1818</v>
      </c>
      <c r="Q236" s="75" t="str">
        <f t="shared" si="75"/>
        <v xml:space="preserve">ＹＴＳブレース１８１８　【緑】    </v>
      </c>
      <c r="R236" s="75">
        <f t="shared" si="76"/>
        <v>0</v>
      </c>
      <c r="S236" s="75">
        <f t="shared" si="77"/>
        <v>6.2</v>
      </c>
      <c r="T236" s="33">
        <f t="shared" si="78"/>
        <v>0</v>
      </c>
      <c r="U236" s="33">
        <f t="shared" si="79"/>
        <v>0</v>
      </c>
      <c r="V236" s="75">
        <f t="shared" si="82"/>
        <v>0</v>
      </c>
      <c r="X236" s="37"/>
      <c r="Y236" s="77"/>
      <c r="Z236" s="77"/>
      <c r="AA236" s="124" t="str">
        <f t="shared" si="70"/>
        <v/>
      </c>
      <c r="AB236" s="38">
        <f t="shared" si="81"/>
        <v>45982</v>
      </c>
      <c r="AC236" s="29" t="str">
        <f t="shared" si="67"/>
        <v>金</v>
      </c>
      <c r="AD236" s="103"/>
    </row>
    <row r="237" spans="1:30" s="35" customFormat="1" ht="23.25" thickBot="1">
      <c r="A237" s="23" t="str">
        <f>IF(B237="","",(COUNTIF($B$2:B237,B237)))</f>
        <v/>
      </c>
      <c r="B237" s="23" t="str">
        <f t="shared" si="68"/>
        <v/>
      </c>
      <c r="C237" s="56" t="s">
        <v>958</v>
      </c>
      <c r="D237" s="55" t="s">
        <v>847</v>
      </c>
      <c r="E237" s="133">
        <f>入力!I240</f>
        <v>0</v>
      </c>
      <c r="F237" s="4" t="s">
        <v>776</v>
      </c>
      <c r="G237" s="9" t="s">
        <v>952</v>
      </c>
      <c r="H237" s="54" t="s">
        <v>953</v>
      </c>
      <c r="I237" s="143">
        <v>4.5999999999999996</v>
      </c>
      <c r="J237" s="40"/>
      <c r="K237" s="73"/>
      <c r="L237" s="73" t="str">
        <f t="shared" si="71"/>
        <v/>
      </c>
      <c r="M237" s="73" t="str">
        <f t="shared" si="72"/>
        <v/>
      </c>
      <c r="N237" s="73" t="str">
        <f t="shared" si="73"/>
        <v/>
      </c>
      <c r="O237" s="74"/>
      <c r="P237" s="74" t="str">
        <f t="shared" si="74"/>
        <v>YTD0609</v>
      </c>
      <c r="Q237" s="75" t="str">
        <f t="shared" si="75"/>
        <v>ＹＴＤブレース０６０９</v>
      </c>
      <c r="R237" s="75">
        <f t="shared" si="76"/>
        <v>0</v>
      </c>
      <c r="S237" s="75">
        <f t="shared" si="77"/>
        <v>4.5999999999999996</v>
      </c>
      <c r="T237" s="33">
        <f t="shared" si="78"/>
        <v>0</v>
      </c>
      <c r="U237" s="33">
        <f t="shared" si="79"/>
        <v>0</v>
      </c>
      <c r="V237" s="75">
        <f t="shared" si="82"/>
        <v>0</v>
      </c>
      <c r="X237" s="37"/>
      <c r="Y237" s="77"/>
      <c r="Z237" s="77"/>
      <c r="AA237" s="124" t="str">
        <f t="shared" si="70"/>
        <v>*</v>
      </c>
      <c r="AB237" s="38">
        <f t="shared" si="81"/>
        <v>45983</v>
      </c>
      <c r="AC237" s="29" t="str">
        <f t="shared" si="67"/>
        <v>土</v>
      </c>
      <c r="AD237" s="103" t="s">
        <v>547</v>
      </c>
    </row>
    <row r="238" spans="1:30" s="35" customFormat="1" ht="23.25" thickBot="1">
      <c r="A238" s="23" t="str">
        <f>IF(B238="","",(COUNTIF($B$2:B238,B238)))</f>
        <v/>
      </c>
      <c r="B238" s="23" t="str">
        <f t="shared" si="68"/>
        <v/>
      </c>
      <c r="C238" s="56" t="s">
        <v>959</v>
      </c>
      <c r="D238" s="55" t="s">
        <v>960</v>
      </c>
      <c r="E238" s="133">
        <f>入力!I241</f>
        <v>0</v>
      </c>
      <c r="F238" s="4" t="s">
        <v>776</v>
      </c>
      <c r="G238" s="9" t="s">
        <v>951</v>
      </c>
      <c r="H238" s="54" t="s">
        <v>962</v>
      </c>
      <c r="I238" s="143">
        <v>6.6</v>
      </c>
      <c r="J238" s="40"/>
      <c r="K238" s="73"/>
      <c r="L238" s="73" t="str">
        <f t="shared" si="71"/>
        <v/>
      </c>
      <c r="M238" s="73" t="str">
        <f t="shared" si="72"/>
        <v/>
      </c>
      <c r="N238" s="73" t="str">
        <f t="shared" si="73"/>
        <v/>
      </c>
      <c r="O238" s="74"/>
      <c r="P238" s="74" t="str">
        <f t="shared" si="74"/>
        <v>YTD0618</v>
      </c>
      <c r="Q238" s="75" t="str">
        <f t="shared" si="75"/>
        <v>ＹＴＤブレース０６１８</v>
      </c>
      <c r="R238" s="75">
        <f t="shared" si="76"/>
        <v>0</v>
      </c>
      <c r="S238" s="75">
        <f t="shared" si="77"/>
        <v>6.6</v>
      </c>
      <c r="T238" s="33">
        <f t="shared" si="78"/>
        <v>0</v>
      </c>
      <c r="U238" s="33">
        <f t="shared" si="79"/>
        <v>0</v>
      </c>
      <c r="V238" s="75">
        <f t="shared" si="82"/>
        <v>0</v>
      </c>
      <c r="X238" s="37"/>
      <c r="Y238" s="77"/>
      <c r="Z238" s="77"/>
      <c r="AA238" s="124" t="str">
        <f t="shared" si="70"/>
        <v>*</v>
      </c>
      <c r="AB238" s="38">
        <f t="shared" si="81"/>
        <v>45984</v>
      </c>
      <c r="AC238" s="29" t="str">
        <f t="shared" si="67"/>
        <v>日</v>
      </c>
      <c r="AD238" s="103" t="s">
        <v>547</v>
      </c>
    </row>
    <row r="239" spans="1:30" s="35" customFormat="1" ht="23.25" thickBot="1">
      <c r="A239" s="23" t="str">
        <f>IF(B239="","",(COUNTIF($B$2:B239,B239)))</f>
        <v/>
      </c>
      <c r="B239" s="23" t="str">
        <f t="shared" si="68"/>
        <v/>
      </c>
      <c r="C239" s="56" t="s">
        <v>961</v>
      </c>
      <c r="D239" s="55" t="s">
        <v>963</v>
      </c>
      <c r="E239" s="133">
        <f>入力!I242</f>
        <v>0</v>
      </c>
      <c r="F239" s="4" t="s">
        <v>776</v>
      </c>
      <c r="G239" s="9" t="s">
        <v>951</v>
      </c>
      <c r="H239" s="54" t="s">
        <v>954</v>
      </c>
      <c r="I239" s="143">
        <v>5.2</v>
      </c>
      <c r="J239" s="40"/>
      <c r="K239" s="73"/>
      <c r="L239" s="73" t="str">
        <f t="shared" si="71"/>
        <v/>
      </c>
      <c r="M239" s="73" t="str">
        <f t="shared" si="72"/>
        <v/>
      </c>
      <c r="N239" s="73" t="str">
        <f t="shared" si="73"/>
        <v/>
      </c>
      <c r="O239" s="74"/>
      <c r="P239" s="74" t="str">
        <f t="shared" si="74"/>
        <v>YTD0909</v>
      </c>
      <c r="Q239" s="75" t="str">
        <f t="shared" si="75"/>
        <v>ＹＴＤブレース０９０９</v>
      </c>
      <c r="R239" s="75">
        <f t="shared" si="76"/>
        <v>0</v>
      </c>
      <c r="S239" s="75">
        <f t="shared" si="77"/>
        <v>5.2</v>
      </c>
      <c r="T239" s="33">
        <f t="shared" si="78"/>
        <v>0</v>
      </c>
      <c r="U239" s="33">
        <f t="shared" si="79"/>
        <v>0</v>
      </c>
      <c r="V239" s="75">
        <f t="shared" si="82"/>
        <v>0</v>
      </c>
      <c r="X239" s="37"/>
      <c r="Y239" s="77"/>
      <c r="Z239" s="77"/>
      <c r="AA239" s="124" t="str">
        <f t="shared" si="70"/>
        <v>*</v>
      </c>
      <c r="AB239" s="38">
        <f t="shared" si="81"/>
        <v>45985</v>
      </c>
      <c r="AC239" s="29" t="str">
        <f t="shared" si="67"/>
        <v>月</v>
      </c>
      <c r="AD239" s="103" t="s">
        <v>1040</v>
      </c>
    </row>
    <row r="240" spans="1:30" s="35" customFormat="1" ht="23.25" thickBot="1">
      <c r="A240" s="23" t="str">
        <f>IF(B240="","",(COUNTIF($B$2:B240,B240)))</f>
        <v/>
      </c>
      <c r="B240" s="23" t="str">
        <f t="shared" si="68"/>
        <v/>
      </c>
      <c r="C240" s="56" t="s">
        <v>964</v>
      </c>
      <c r="D240" s="55" t="s">
        <v>965</v>
      </c>
      <c r="E240" s="133">
        <f>入力!I243</f>
        <v>0</v>
      </c>
      <c r="F240" s="4" t="s">
        <v>776</v>
      </c>
      <c r="G240" s="9" t="s">
        <v>951</v>
      </c>
      <c r="H240" s="54" t="s">
        <v>955</v>
      </c>
      <c r="I240" s="143">
        <v>6.9</v>
      </c>
      <c r="J240" s="40"/>
      <c r="K240" s="73"/>
      <c r="L240" s="73" t="str">
        <f t="shared" si="71"/>
        <v/>
      </c>
      <c r="M240" s="73" t="str">
        <f t="shared" si="72"/>
        <v/>
      </c>
      <c r="N240" s="73" t="str">
        <f t="shared" si="73"/>
        <v/>
      </c>
      <c r="O240" s="74"/>
      <c r="P240" s="74" t="str">
        <f t="shared" si="74"/>
        <v>YTD0918</v>
      </c>
      <c r="Q240" s="75" t="str">
        <f t="shared" si="75"/>
        <v xml:space="preserve">ＹＴＤブレース０９１８    </v>
      </c>
      <c r="R240" s="75">
        <f t="shared" si="76"/>
        <v>0</v>
      </c>
      <c r="S240" s="75">
        <f t="shared" si="77"/>
        <v>6.9</v>
      </c>
      <c r="T240" s="33">
        <f t="shared" si="78"/>
        <v>0</v>
      </c>
      <c r="U240" s="33">
        <f t="shared" si="79"/>
        <v>0</v>
      </c>
      <c r="V240" s="75">
        <f t="shared" si="82"/>
        <v>0</v>
      </c>
      <c r="X240" s="37"/>
      <c r="Y240" s="77"/>
      <c r="Z240" s="77"/>
      <c r="AA240" s="124" t="str">
        <f t="shared" si="70"/>
        <v/>
      </c>
      <c r="AB240" s="38">
        <f t="shared" si="81"/>
        <v>45986</v>
      </c>
      <c r="AC240" s="29" t="str">
        <f t="shared" si="67"/>
        <v>火</v>
      </c>
      <c r="AD240" s="103"/>
    </row>
    <row r="241" spans="1:30" s="35" customFormat="1" ht="23.25" thickBot="1">
      <c r="A241" s="23" t="str">
        <f>IF(B241="","",(COUNTIF($B$2:B241,B241)))</f>
        <v/>
      </c>
      <c r="B241" s="23" t="str">
        <f t="shared" si="68"/>
        <v/>
      </c>
      <c r="C241" s="56" t="s">
        <v>966</v>
      </c>
      <c r="D241" s="55" t="s">
        <v>967</v>
      </c>
      <c r="E241" s="133">
        <f>入力!I244</f>
        <v>0</v>
      </c>
      <c r="F241" s="4" t="s">
        <v>776</v>
      </c>
      <c r="G241" s="9" t="s">
        <v>951</v>
      </c>
      <c r="H241" s="54" t="s">
        <v>956</v>
      </c>
      <c r="I241" s="143">
        <v>5.9</v>
      </c>
      <c r="J241" s="40"/>
      <c r="K241" s="73"/>
      <c r="L241" s="73" t="str">
        <f t="shared" si="71"/>
        <v/>
      </c>
      <c r="M241" s="73" t="str">
        <f t="shared" si="72"/>
        <v/>
      </c>
      <c r="N241" s="73" t="str">
        <f t="shared" si="73"/>
        <v/>
      </c>
      <c r="O241" s="74"/>
      <c r="P241" s="74" t="str">
        <f t="shared" si="74"/>
        <v>YTD1209</v>
      </c>
      <c r="Q241" s="75" t="str">
        <f t="shared" si="75"/>
        <v>ＹＴＤブレース１２０９</v>
      </c>
      <c r="R241" s="75">
        <f t="shared" si="76"/>
        <v>0</v>
      </c>
      <c r="S241" s="75">
        <f t="shared" si="77"/>
        <v>5.9</v>
      </c>
      <c r="T241" s="33">
        <f t="shared" si="78"/>
        <v>0</v>
      </c>
      <c r="U241" s="33">
        <f t="shared" si="79"/>
        <v>0</v>
      </c>
      <c r="V241" s="75">
        <f t="shared" si="82"/>
        <v>0</v>
      </c>
      <c r="X241" s="37"/>
      <c r="Y241" s="77"/>
      <c r="Z241" s="77"/>
      <c r="AA241" s="124" t="str">
        <f t="shared" si="70"/>
        <v/>
      </c>
      <c r="AB241" s="38">
        <f t="shared" si="81"/>
        <v>45987</v>
      </c>
      <c r="AC241" s="29" t="str">
        <f t="shared" si="67"/>
        <v>水</v>
      </c>
      <c r="AD241" s="103"/>
    </row>
    <row r="242" spans="1:30" s="35" customFormat="1" ht="23.25" thickBot="1">
      <c r="A242" s="23" t="str">
        <f>IF(B242="","",(COUNTIF($B$2:B242,B242)))</f>
        <v/>
      </c>
      <c r="B242" s="23" t="str">
        <f t="shared" si="68"/>
        <v/>
      </c>
      <c r="C242" s="56" t="s">
        <v>968</v>
      </c>
      <c r="D242" s="55" t="s">
        <v>969</v>
      </c>
      <c r="E242" s="133">
        <f>入力!I245</f>
        <v>0</v>
      </c>
      <c r="F242" s="4" t="s">
        <v>776</v>
      </c>
      <c r="G242" s="9" t="s">
        <v>951</v>
      </c>
      <c r="H242" s="54" t="s">
        <v>957</v>
      </c>
      <c r="I242" s="143">
        <v>7.3</v>
      </c>
      <c r="J242" s="40"/>
      <c r="K242" s="73"/>
      <c r="L242" s="73" t="str">
        <f t="shared" si="71"/>
        <v/>
      </c>
      <c r="M242" s="73" t="str">
        <f t="shared" si="72"/>
        <v/>
      </c>
      <c r="N242" s="73" t="str">
        <f t="shared" si="73"/>
        <v/>
      </c>
      <c r="O242" s="74"/>
      <c r="P242" s="74" t="str">
        <f t="shared" si="74"/>
        <v>YTD1818</v>
      </c>
      <c r="Q242" s="75" t="str">
        <f t="shared" si="75"/>
        <v>ＹＴＤブレース１２１８</v>
      </c>
      <c r="R242" s="75">
        <f t="shared" si="76"/>
        <v>0</v>
      </c>
      <c r="S242" s="75">
        <f t="shared" si="77"/>
        <v>7.3</v>
      </c>
      <c r="T242" s="33">
        <f t="shared" si="78"/>
        <v>0</v>
      </c>
      <c r="U242" s="33">
        <f t="shared" si="79"/>
        <v>0</v>
      </c>
      <c r="V242" s="75">
        <f t="shared" si="82"/>
        <v>0</v>
      </c>
      <c r="X242" s="37"/>
      <c r="Y242" s="77"/>
      <c r="Z242" s="77"/>
      <c r="AA242" s="124" t="str">
        <f t="shared" si="70"/>
        <v/>
      </c>
      <c r="AB242" s="38">
        <f t="shared" si="81"/>
        <v>45988</v>
      </c>
      <c r="AC242" s="29" t="str">
        <f t="shared" si="67"/>
        <v>木</v>
      </c>
      <c r="AD242" s="103"/>
    </row>
    <row r="243" spans="1:30" s="35" customFormat="1" ht="23.25" thickBot="1">
      <c r="A243" s="23" t="str">
        <f>IF(B243="","",(COUNTIF($B$2:B243,B243)))</f>
        <v/>
      </c>
      <c r="B243" s="23" t="str">
        <f t="shared" si="68"/>
        <v/>
      </c>
      <c r="C243" s="57" t="s">
        <v>894</v>
      </c>
      <c r="D243" s="55" t="s">
        <v>853</v>
      </c>
      <c r="E243" s="133">
        <f>入力!I246</f>
        <v>0</v>
      </c>
      <c r="F243" s="40" t="s">
        <v>756</v>
      </c>
      <c r="G243" s="58" t="s">
        <v>561</v>
      </c>
      <c r="H243" s="54" t="s">
        <v>558</v>
      </c>
      <c r="I243" s="143">
        <v>29.5</v>
      </c>
      <c r="J243" s="40"/>
      <c r="K243" s="73"/>
      <c r="L243" s="73" t="str">
        <f t="shared" si="71"/>
        <v/>
      </c>
      <c r="M243" s="73" t="str">
        <f t="shared" si="72"/>
        <v/>
      </c>
      <c r="N243" s="73" t="str">
        <f t="shared" si="73"/>
        <v/>
      </c>
      <c r="O243" s="74"/>
      <c r="P243" s="74" t="str">
        <f t="shared" si="74"/>
        <v>XAT0303</v>
      </c>
      <c r="Q243" s="75" t="str">
        <f t="shared" si="75"/>
        <v>*マキシムベース　１８型　可搬式作業台</v>
      </c>
      <c r="R243" s="75">
        <f t="shared" si="76"/>
        <v>0</v>
      </c>
      <c r="S243" s="75">
        <f t="shared" si="77"/>
        <v>29.5</v>
      </c>
      <c r="T243" s="33">
        <f t="shared" si="78"/>
        <v>0</v>
      </c>
      <c r="U243" s="33">
        <f t="shared" si="79"/>
        <v>0</v>
      </c>
      <c r="V243" s="75">
        <f t="shared" si="82"/>
        <v>0</v>
      </c>
      <c r="X243" s="37"/>
      <c r="Y243" s="77"/>
      <c r="Z243" s="77"/>
      <c r="AA243" s="124" t="str">
        <f t="shared" si="70"/>
        <v/>
      </c>
      <c r="AB243" s="38">
        <f t="shared" si="81"/>
        <v>45989</v>
      </c>
      <c r="AC243" s="29" t="str">
        <f t="shared" si="67"/>
        <v>金</v>
      </c>
      <c r="AD243" s="103"/>
    </row>
    <row r="244" spans="1:30" s="35" customFormat="1" ht="23.25" thickBot="1">
      <c r="A244" s="23" t="str">
        <f>IF(B244="","",(COUNTIF($B$2:B244,B244)))</f>
        <v/>
      </c>
      <c r="B244" s="23" t="str">
        <f t="shared" si="68"/>
        <v/>
      </c>
      <c r="C244" s="59" t="s">
        <v>895</v>
      </c>
      <c r="D244" s="55" t="s">
        <v>854</v>
      </c>
      <c r="E244" s="133">
        <f>入力!I247</f>
        <v>0</v>
      </c>
      <c r="F244" s="40" t="s">
        <v>756</v>
      </c>
      <c r="G244" s="58" t="s">
        <v>562</v>
      </c>
      <c r="H244" s="54" t="s">
        <v>559</v>
      </c>
      <c r="I244" s="143">
        <v>28.5</v>
      </c>
      <c r="J244" s="40"/>
      <c r="K244" s="73"/>
      <c r="L244" s="73" t="str">
        <f t="shared" si="71"/>
        <v/>
      </c>
      <c r="M244" s="73" t="str">
        <f t="shared" si="72"/>
        <v/>
      </c>
      <c r="N244" s="73" t="str">
        <f t="shared" si="73"/>
        <v/>
      </c>
      <c r="O244" s="74"/>
      <c r="P244" s="74" t="str">
        <f t="shared" si="74"/>
        <v>XAT0304</v>
      </c>
      <c r="Q244" s="75" t="str">
        <f t="shared" si="75"/>
        <v>*マキシムベース　１５型　可搬式作業台</v>
      </c>
      <c r="R244" s="75">
        <f t="shared" si="76"/>
        <v>0</v>
      </c>
      <c r="S244" s="75">
        <f t="shared" si="77"/>
        <v>28.5</v>
      </c>
      <c r="T244" s="33">
        <f t="shared" si="78"/>
        <v>0</v>
      </c>
      <c r="U244" s="33">
        <f t="shared" si="79"/>
        <v>0</v>
      </c>
      <c r="V244" s="75">
        <f t="shared" si="82"/>
        <v>0</v>
      </c>
      <c r="X244" s="37"/>
      <c r="Y244" s="77"/>
      <c r="Z244" s="77"/>
      <c r="AA244" s="124" t="str">
        <f t="shared" si="70"/>
        <v>*</v>
      </c>
      <c r="AB244" s="38">
        <f t="shared" si="81"/>
        <v>45990</v>
      </c>
      <c r="AC244" s="29" t="str">
        <f t="shared" si="67"/>
        <v>土</v>
      </c>
      <c r="AD244" s="103" t="s">
        <v>547</v>
      </c>
    </row>
    <row r="245" spans="1:30" s="35" customFormat="1" ht="23.25" thickBot="1">
      <c r="A245" s="23" t="str">
        <f>IF(B245="","",(COUNTIF($B$2:B245,B245)))</f>
        <v/>
      </c>
      <c r="B245" s="23" t="str">
        <f t="shared" si="68"/>
        <v/>
      </c>
      <c r="C245" s="60" t="s">
        <v>896</v>
      </c>
      <c r="D245" s="55" t="s">
        <v>855</v>
      </c>
      <c r="E245" s="133">
        <f>入力!I248</f>
        <v>0</v>
      </c>
      <c r="F245" s="61" t="s">
        <v>756</v>
      </c>
      <c r="G245" s="62" t="s">
        <v>562</v>
      </c>
      <c r="H245" s="54" t="s">
        <v>560</v>
      </c>
      <c r="I245" s="143">
        <v>22.01</v>
      </c>
      <c r="J245" s="40"/>
      <c r="K245" s="73"/>
      <c r="L245" s="73" t="str">
        <f t="shared" si="71"/>
        <v/>
      </c>
      <c r="M245" s="73" t="str">
        <f t="shared" si="72"/>
        <v/>
      </c>
      <c r="N245" s="73" t="str">
        <f t="shared" si="73"/>
        <v/>
      </c>
      <c r="O245" s="74"/>
      <c r="P245" s="74" t="str">
        <f t="shared" si="74"/>
        <v>XAT0305</v>
      </c>
      <c r="Q245" s="75" t="str">
        <f t="shared" si="75"/>
        <v>*マキシムベース　１０型　可搬式作業台</v>
      </c>
      <c r="R245" s="75">
        <f t="shared" si="76"/>
        <v>0</v>
      </c>
      <c r="S245" s="75">
        <f t="shared" si="77"/>
        <v>22.01</v>
      </c>
      <c r="T245" s="33">
        <f t="shared" si="78"/>
        <v>0</v>
      </c>
      <c r="U245" s="33">
        <f t="shared" si="79"/>
        <v>0</v>
      </c>
      <c r="V245" s="75">
        <f t="shared" si="82"/>
        <v>0</v>
      </c>
      <c r="X245" s="37"/>
      <c r="Y245" s="77"/>
      <c r="Z245" s="77"/>
      <c r="AA245" s="124" t="str">
        <f t="shared" si="70"/>
        <v>*</v>
      </c>
      <c r="AB245" s="38">
        <f t="shared" si="81"/>
        <v>45991</v>
      </c>
      <c r="AC245" s="29" t="str">
        <f t="shared" si="67"/>
        <v>日</v>
      </c>
      <c r="AD245" s="103" t="s">
        <v>547</v>
      </c>
    </row>
    <row r="246" spans="1:30" s="35" customFormat="1" ht="23.25" thickBot="1">
      <c r="A246" s="23" t="str">
        <f>IF(B246="","",(COUNTIF($B$2:B246,B246)))</f>
        <v/>
      </c>
      <c r="B246" s="23" t="str">
        <f t="shared" si="68"/>
        <v/>
      </c>
      <c r="C246" s="56" t="s">
        <v>669</v>
      </c>
      <c r="D246" s="55" t="s">
        <v>989</v>
      </c>
      <c r="E246" s="133">
        <f>入力!I249</f>
        <v>0</v>
      </c>
      <c r="F246" s="40" t="s">
        <v>757</v>
      </c>
      <c r="G246" s="63" t="s">
        <v>630</v>
      </c>
      <c r="H246" s="64" t="s">
        <v>590</v>
      </c>
      <c r="I246" s="144">
        <v>2.5</v>
      </c>
      <c r="J246" s="40"/>
      <c r="K246" s="73"/>
      <c r="L246" s="73" t="str">
        <f t="shared" si="71"/>
        <v/>
      </c>
      <c r="M246" s="73" t="str">
        <f t="shared" si="72"/>
        <v/>
      </c>
      <c r="N246" s="73" t="str">
        <f t="shared" si="73"/>
        <v/>
      </c>
      <c r="O246" s="74"/>
      <c r="P246" s="74" t="str">
        <f t="shared" si="74"/>
        <v>WKY1101</v>
      </c>
      <c r="Q246" s="75" t="str">
        <f t="shared" si="75"/>
        <v>*ラッセルネット　０．５Ｘ６  Ｋ </v>
      </c>
      <c r="R246" s="75">
        <f t="shared" si="76"/>
        <v>0</v>
      </c>
      <c r="S246" s="75">
        <f t="shared" si="77"/>
        <v>2.5</v>
      </c>
      <c r="T246" s="33">
        <f t="shared" si="78"/>
        <v>0</v>
      </c>
      <c r="U246" s="33">
        <f t="shared" si="79"/>
        <v>0</v>
      </c>
      <c r="V246" s="75">
        <f t="shared" si="82"/>
        <v>0</v>
      </c>
      <c r="X246" s="37"/>
      <c r="Y246" s="77"/>
      <c r="Z246" s="77"/>
      <c r="AA246" s="124" t="str">
        <f t="shared" si="70"/>
        <v/>
      </c>
      <c r="AB246" s="38">
        <f t="shared" si="81"/>
        <v>45992</v>
      </c>
      <c r="AC246" s="29" t="str">
        <f t="shared" si="67"/>
        <v>月</v>
      </c>
      <c r="AD246" s="103"/>
    </row>
    <row r="247" spans="1:30" s="35" customFormat="1" ht="23.25" thickBot="1">
      <c r="A247" s="23" t="str">
        <f>IF(B247="","",(COUNTIF($B$2:B247,B247)))</f>
        <v/>
      </c>
      <c r="B247" s="23" t="str">
        <f t="shared" si="68"/>
        <v/>
      </c>
      <c r="C247" s="56" t="s">
        <v>670</v>
      </c>
      <c r="D247" s="55" t="s">
        <v>990</v>
      </c>
      <c r="E247" s="133">
        <f>入力!I250</f>
        <v>0</v>
      </c>
      <c r="F247" s="40" t="s">
        <v>757</v>
      </c>
      <c r="G247" s="63" t="s">
        <v>630</v>
      </c>
      <c r="H247" s="64" t="s">
        <v>591</v>
      </c>
      <c r="I247" s="144">
        <v>3.7</v>
      </c>
      <c r="J247" s="40"/>
      <c r="K247" s="73"/>
      <c r="L247" s="73" t="str">
        <f t="shared" si="71"/>
        <v/>
      </c>
      <c r="M247" s="73" t="str">
        <f t="shared" si="72"/>
        <v/>
      </c>
      <c r="N247" s="73" t="str">
        <f t="shared" si="73"/>
        <v/>
      </c>
      <c r="O247" s="74"/>
      <c r="P247" s="74" t="str">
        <f t="shared" si="74"/>
        <v>WKY1102</v>
      </c>
      <c r="Q247" s="75" t="str">
        <f t="shared" si="75"/>
        <v>*ラッセルネット　１Ｘ６  Ｋ   </v>
      </c>
      <c r="R247" s="75">
        <f t="shared" si="76"/>
        <v>0</v>
      </c>
      <c r="S247" s="75">
        <f t="shared" si="77"/>
        <v>3.7</v>
      </c>
      <c r="T247" s="33">
        <f t="shared" si="78"/>
        <v>0</v>
      </c>
      <c r="U247" s="33">
        <f t="shared" si="79"/>
        <v>0</v>
      </c>
      <c r="V247" s="75">
        <f t="shared" si="82"/>
        <v>0</v>
      </c>
      <c r="X247" s="37"/>
      <c r="Y247" s="77"/>
      <c r="Z247" s="77"/>
      <c r="AA247" s="124" t="str">
        <f t="shared" si="70"/>
        <v/>
      </c>
      <c r="AB247" s="38">
        <f t="shared" si="81"/>
        <v>45993</v>
      </c>
      <c r="AC247" s="29" t="str">
        <f t="shared" si="67"/>
        <v>火</v>
      </c>
      <c r="AD247" s="103"/>
    </row>
    <row r="248" spans="1:30" s="35" customFormat="1" ht="23.25" thickBot="1">
      <c r="A248" s="23" t="str">
        <f>IF(B248="","",(COUNTIF($B$2:B248,B248)))</f>
        <v/>
      </c>
      <c r="B248" s="23" t="str">
        <f t="shared" si="68"/>
        <v/>
      </c>
      <c r="C248" s="56" t="s">
        <v>671</v>
      </c>
      <c r="D248" s="55" t="s">
        <v>564</v>
      </c>
      <c r="E248" s="133">
        <f>入力!I251</f>
        <v>0</v>
      </c>
      <c r="F248" s="40" t="s">
        <v>757</v>
      </c>
      <c r="G248" s="63" t="s">
        <v>630</v>
      </c>
      <c r="H248" s="64" t="s">
        <v>592</v>
      </c>
      <c r="I248" s="144">
        <v>5.7</v>
      </c>
      <c r="J248" s="40"/>
      <c r="K248" s="73"/>
      <c r="L248" s="73" t="str">
        <f t="shared" si="71"/>
        <v/>
      </c>
      <c r="M248" s="73" t="str">
        <f t="shared" si="72"/>
        <v/>
      </c>
      <c r="N248" s="73" t="str">
        <f t="shared" si="73"/>
        <v/>
      </c>
      <c r="O248" s="74"/>
      <c r="P248" s="74" t="str">
        <f t="shared" si="74"/>
        <v>WKY1103</v>
      </c>
      <c r="Q248" s="75" t="str">
        <f t="shared" si="75"/>
        <v>*ラッセルネット　２Ｘ６   Ｋ   </v>
      </c>
      <c r="R248" s="75">
        <f t="shared" si="76"/>
        <v>0</v>
      </c>
      <c r="S248" s="75">
        <f t="shared" si="77"/>
        <v>5.7</v>
      </c>
      <c r="T248" s="33">
        <f t="shared" si="78"/>
        <v>0</v>
      </c>
      <c r="U248" s="33">
        <f t="shared" si="79"/>
        <v>0</v>
      </c>
      <c r="V248" s="75">
        <f t="shared" si="82"/>
        <v>0</v>
      </c>
      <c r="X248" s="37"/>
      <c r="Y248" s="77"/>
      <c r="Z248" s="77"/>
      <c r="AA248" s="124" t="str">
        <f t="shared" si="70"/>
        <v/>
      </c>
      <c r="AB248" s="38">
        <f t="shared" si="81"/>
        <v>45994</v>
      </c>
      <c r="AC248" s="29" t="str">
        <f t="shared" si="67"/>
        <v>水</v>
      </c>
      <c r="AD248" s="103"/>
    </row>
    <row r="249" spans="1:30" s="35" customFormat="1" ht="23.25" thickBot="1">
      <c r="A249" s="23" t="str">
        <f>IF(B249="","",(COUNTIF($B$2:B249,B249)))</f>
        <v/>
      </c>
      <c r="B249" s="23" t="str">
        <f t="shared" si="68"/>
        <v/>
      </c>
      <c r="C249" s="56" t="s">
        <v>672</v>
      </c>
      <c r="D249" s="55" t="s">
        <v>991</v>
      </c>
      <c r="E249" s="133">
        <f>入力!I252</f>
        <v>0</v>
      </c>
      <c r="F249" s="40" t="s">
        <v>757</v>
      </c>
      <c r="G249" s="63" t="s">
        <v>630</v>
      </c>
      <c r="H249" s="64" t="s">
        <v>593</v>
      </c>
      <c r="I249" s="144">
        <v>7.5</v>
      </c>
      <c r="J249" s="40"/>
      <c r="K249" s="73"/>
      <c r="L249" s="73" t="str">
        <f t="shared" si="71"/>
        <v/>
      </c>
      <c r="M249" s="73" t="str">
        <f t="shared" si="72"/>
        <v/>
      </c>
      <c r="N249" s="73" t="str">
        <f t="shared" si="73"/>
        <v/>
      </c>
      <c r="O249" s="74"/>
      <c r="P249" s="74" t="str">
        <f t="shared" si="74"/>
        <v>WKY1104</v>
      </c>
      <c r="Q249" s="75" t="str">
        <f t="shared" si="75"/>
        <v>*ラッセルネット　３Ｘ６  Ｋ   </v>
      </c>
      <c r="R249" s="75">
        <f t="shared" si="76"/>
        <v>0</v>
      </c>
      <c r="S249" s="75">
        <f t="shared" si="77"/>
        <v>7.5</v>
      </c>
      <c r="T249" s="33">
        <f t="shared" si="78"/>
        <v>0</v>
      </c>
      <c r="U249" s="33">
        <f t="shared" si="79"/>
        <v>0</v>
      </c>
      <c r="V249" s="75">
        <f t="shared" si="82"/>
        <v>0</v>
      </c>
      <c r="X249" s="37"/>
      <c r="Y249" s="77"/>
      <c r="Z249" s="77"/>
      <c r="AA249" s="124" t="str">
        <f t="shared" si="70"/>
        <v/>
      </c>
      <c r="AB249" s="38">
        <f t="shared" si="81"/>
        <v>45995</v>
      </c>
      <c r="AC249" s="29" t="str">
        <f t="shared" si="67"/>
        <v>木</v>
      </c>
      <c r="AD249" s="103"/>
    </row>
    <row r="250" spans="1:30" s="35" customFormat="1" ht="23.25" thickBot="1">
      <c r="A250" s="23" t="str">
        <f>IF(B250="","",(COUNTIF($B$2:B250,B250)))</f>
        <v/>
      </c>
      <c r="B250" s="23" t="str">
        <f t="shared" si="68"/>
        <v/>
      </c>
      <c r="C250" s="56" t="s">
        <v>673</v>
      </c>
      <c r="D250" s="55" t="s">
        <v>565</v>
      </c>
      <c r="E250" s="133">
        <f>入力!I253</f>
        <v>0</v>
      </c>
      <c r="F250" s="40" t="s">
        <v>757</v>
      </c>
      <c r="G250" s="63" t="s">
        <v>630</v>
      </c>
      <c r="H250" s="64" t="s">
        <v>594</v>
      </c>
      <c r="I250" s="144">
        <v>10.5</v>
      </c>
      <c r="J250" s="40"/>
      <c r="K250" s="73"/>
      <c r="L250" s="73" t="str">
        <f t="shared" si="71"/>
        <v/>
      </c>
      <c r="M250" s="73" t="str">
        <f t="shared" si="72"/>
        <v/>
      </c>
      <c r="N250" s="73" t="str">
        <f t="shared" si="73"/>
        <v/>
      </c>
      <c r="O250" s="74"/>
      <c r="P250" s="74" t="str">
        <f t="shared" si="74"/>
        <v>WKY1106</v>
      </c>
      <c r="Q250" s="75" t="str">
        <f t="shared" si="75"/>
        <v>*ラッセルネット　５Ｘ５   Ｋ   </v>
      </c>
      <c r="R250" s="75">
        <f t="shared" si="76"/>
        <v>0</v>
      </c>
      <c r="S250" s="75">
        <f t="shared" si="77"/>
        <v>10.5</v>
      </c>
      <c r="T250" s="33">
        <f t="shared" si="78"/>
        <v>0</v>
      </c>
      <c r="U250" s="33">
        <f t="shared" si="79"/>
        <v>0</v>
      </c>
      <c r="V250" s="75">
        <f t="shared" si="82"/>
        <v>0</v>
      </c>
      <c r="X250" s="37"/>
      <c r="Y250" s="77"/>
      <c r="Z250" s="77"/>
      <c r="AA250" s="124" t="str">
        <f t="shared" si="70"/>
        <v/>
      </c>
      <c r="AB250" s="38">
        <f t="shared" si="81"/>
        <v>45996</v>
      </c>
      <c r="AC250" s="29" t="str">
        <f t="shared" si="67"/>
        <v>金</v>
      </c>
      <c r="AD250" s="103"/>
    </row>
    <row r="251" spans="1:30" s="35" customFormat="1" ht="23.25" thickBot="1">
      <c r="A251" s="23" t="str">
        <f>IF(B251="","",(COUNTIF($B$2:B251,B251)))</f>
        <v/>
      </c>
      <c r="B251" s="23" t="str">
        <f t="shared" si="68"/>
        <v/>
      </c>
      <c r="C251" s="56" t="s">
        <v>674</v>
      </c>
      <c r="D251" s="55" t="s">
        <v>992</v>
      </c>
      <c r="E251" s="133">
        <f>入力!I254</f>
        <v>0</v>
      </c>
      <c r="F251" s="40" t="s">
        <v>757</v>
      </c>
      <c r="G251" s="63" t="s">
        <v>630</v>
      </c>
      <c r="H251" s="64" t="s">
        <v>595</v>
      </c>
      <c r="I251" s="144">
        <v>11.3</v>
      </c>
      <c r="J251" s="40"/>
      <c r="K251" s="73"/>
      <c r="L251" s="73" t="str">
        <f t="shared" si="71"/>
        <v/>
      </c>
      <c r="M251" s="73" t="str">
        <f t="shared" si="72"/>
        <v/>
      </c>
      <c r="N251" s="73" t="str">
        <f t="shared" si="73"/>
        <v/>
      </c>
      <c r="O251" s="74"/>
      <c r="P251" s="74" t="str">
        <f t="shared" si="74"/>
        <v>WKY1105</v>
      </c>
      <c r="Q251" s="75" t="str">
        <f t="shared" si="75"/>
        <v>*ラッセルネット　４Ｘ７  Ｋ   </v>
      </c>
      <c r="R251" s="75">
        <f t="shared" si="76"/>
        <v>0</v>
      </c>
      <c r="S251" s="75">
        <f t="shared" si="77"/>
        <v>11.3</v>
      </c>
      <c r="T251" s="33">
        <f t="shared" si="78"/>
        <v>0</v>
      </c>
      <c r="U251" s="33">
        <f t="shared" si="79"/>
        <v>0</v>
      </c>
      <c r="V251" s="75">
        <f t="shared" si="82"/>
        <v>0</v>
      </c>
      <c r="X251" s="37"/>
      <c r="Y251" s="77"/>
      <c r="Z251" s="77"/>
      <c r="AA251" s="124" t="str">
        <f t="shared" si="70"/>
        <v>*</v>
      </c>
      <c r="AB251" s="38">
        <f t="shared" si="81"/>
        <v>45997</v>
      </c>
      <c r="AC251" s="29" t="str">
        <f t="shared" si="67"/>
        <v>土</v>
      </c>
      <c r="AD251" s="103" t="s">
        <v>547</v>
      </c>
    </row>
    <row r="252" spans="1:30" s="35" customFormat="1" ht="23.25" thickBot="1">
      <c r="A252" s="23" t="str">
        <f>IF(B252="","",(COUNTIF($B$2:B252,B252)))</f>
        <v/>
      </c>
      <c r="B252" s="23" t="str">
        <f t="shared" si="68"/>
        <v/>
      </c>
      <c r="C252" s="56" t="s">
        <v>675</v>
      </c>
      <c r="D252" s="55" t="s">
        <v>566</v>
      </c>
      <c r="E252" s="133">
        <f>入力!I255</f>
        <v>0</v>
      </c>
      <c r="F252" s="40" t="s">
        <v>757</v>
      </c>
      <c r="G252" s="63" t="s">
        <v>630</v>
      </c>
      <c r="H252" s="64" t="s">
        <v>596</v>
      </c>
      <c r="I252" s="144">
        <v>13.8</v>
      </c>
      <c r="J252" s="40"/>
      <c r="K252" s="73"/>
      <c r="L252" s="73" t="str">
        <f t="shared" si="71"/>
        <v/>
      </c>
      <c r="M252" s="73" t="str">
        <f t="shared" si="72"/>
        <v/>
      </c>
      <c r="N252" s="73" t="str">
        <f t="shared" si="73"/>
        <v/>
      </c>
      <c r="O252" s="74"/>
      <c r="P252" s="74" t="str">
        <f t="shared" si="74"/>
        <v>WKY1108</v>
      </c>
      <c r="Q252" s="75" t="str">
        <f t="shared" si="75"/>
        <v>*ラッセルネット　６Ｘ６   Ｋ   </v>
      </c>
      <c r="R252" s="75">
        <f t="shared" si="76"/>
        <v>0</v>
      </c>
      <c r="S252" s="75">
        <f t="shared" si="77"/>
        <v>13.8</v>
      </c>
      <c r="T252" s="33">
        <f t="shared" si="78"/>
        <v>0</v>
      </c>
      <c r="U252" s="33">
        <f t="shared" si="79"/>
        <v>0</v>
      </c>
      <c r="V252" s="75">
        <f t="shared" si="82"/>
        <v>0</v>
      </c>
      <c r="X252" s="37"/>
      <c r="Y252" s="77"/>
      <c r="Z252" s="77"/>
      <c r="AA252" s="124" t="str">
        <f t="shared" si="70"/>
        <v>*</v>
      </c>
      <c r="AB252" s="38">
        <f t="shared" si="81"/>
        <v>45998</v>
      </c>
      <c r="AC252" s="29" t="str">
        <f t="shared" si="67"/>
        <v>日</v>
      </c>
      <c r="AD252" s="103" t="s">
        <v>547</v>
      </c>
    </row>
    <row r="253" spans="1:30" s="35" customFormat="1" ht="23.25" thickBot="1">
      <c r="A253" s="23" t="str">
        <f>IF(B253="","",(COUNTIF($B$2:B253,B253)))</f>
        <v/>
      </c>
      <c r="B253" s="23" t="str">
        <f t="shared" si="68"/>
        <v/>
      </c>
      <c r="C253" s="56" t="s">
        <v>676</v>
      </c>
      <c r="D253" s="55" t="s">
        <v>993</v>
      </c>
      <c r="E253" s="133">
        <f>入力!I256</f>
        <v>0</v>
      </c>
      <c r="F253" s="40" t="s">
        <v>757</v>
      </c>
      <c r="G253" s="63" t="s">
        <v>630</v>
      </c>
      <c r="H253" s="64" t="s">
        <v>597</v>
      </c>
      <c r="I253" s="144">
        <v>18.600000000000001</v>
      </c>
      <c r="J253" s="40"/>
      <c r="K253" s="73"/>
      <c r="L253" s="73" t="str">
        <f t="shared" si="71"/>
        <v/>
      </c>
      <c r="M253" s="73" t="str">
        <f t="shared" si="72"/>
        <v/>
      </c>
      <c r="N253" s="73" t="str">
        <f t="shared" si="73"/>
        <v/>
      </c>
      <c r="O253" s="74"/>
      <c r="P253" s="74" t="str">
        <f t="shared" si="74"/>
        <v>WKY1109</v>
      </c>
      <c r="Q253" s="75" t="str">
        <f t="shared" si="75"/>
        <v>*ラッセルネット　７Ｘ７  Ｋ   </v>
      </c>
      <c r="R253" s="75">
        <f t="shared" si="76"/>
        <v>0</v>
      </c>
      <c r="S253" s="75">
        <f t="shared" si="77"/>
        <v>18.600000000000001</v>
      </c>
      <c r="T253" s="33">
        <f t="shared" si="78"/>
        <v>0</v>
      </c>
      <c r="U253" s="33">
        <f t="shared" si="79"/>
        <v>0</v>
      </c>
      <c r="V253" s="75">
        <f t="shared" si="82"/>
        <v>0</v>
      </c>
      <c r="X253" s="37"/>
      <c r="Y253" s="77"/>
      <c r="Z253" s="77"/>
      <c r="AA253" s="124" t="str">
        <f t="shared" si="70"/>
        <v/>
      </c>
      <c r="AB253" s="38">
        <f t="shared" si="81"/>
        <v>45999</v>
      </c>
      <c r="AC253" s="29" t="str">
        <f t="shared" si="67"/>
        <v>月</v>
      </c>
      <c r="AD253" s="103"/>
    </row>
    <row r="254" spans="1:30" s="35" customFormat="1" ht="23.25" thickBot="1">
      <c r="A254" s="23" t="str">
        <f>IF(B254="","",(COUNTIF($B$2:B254,B254)))</f>
        <v/>
      </c>
      <c r="B254" s="23" t="str">
        <f t="shared" si="68"/>
        <v/>
      </c>
      <c r="C254" s="56" t="s">
        <v>677</v>
      </c>
      <c r="D254" s="55" t="s">
        <v>567</v>
      </c>
      <c r="E254" s="133">
        <f>入力!I257</f>
        <v>0</v>
      </c>
      <c r="F254" s="40" t="s">
        <v>757</v>
      </c>
      <c r="G254" s="63" t="s">
        <v>630</v>
      </c>
      <c r="H254" s="64" t="s">
        <v>598</v>
      </c>
      <c r="I254" s="144">
        <v>19</v>
      </c>
      <c r="J254" s="40"/>
      <c r="K254" s="73"/>
      <c r="L254" s="73" t="str">
        <f t="shared" si="71"/>
        <v/>
      </c>
      <c r="M254" s="73" t="str">
        <f t="shared" si="72"/>
        <v/>
      </c>
      <c r="N254" s="73" t="str">
        <f t="shared" si="73"/>
        <v/>
      </c>
      <c r="O254" s="74"/>
      <c r="P254" s="74" t="str">
        <f t="shared" si="74"/>
        <v>WKY1107</v>
      </c>
      <c r="Q254" s="75" t="str">
        <f t="shared" si="75"/>
        <v>*ラッセルネット　５Ｘ１０   Ｋ   </v>
      </c>
      <c r="R254" s="75">
        <f t="shared" si="76"/>
        <v>0</v>
      </c>
      <c r="S254" s="75">
        <f t="shared" si="77"/>
        <v>19</v>
      </c>
      <c r="T254" s="33">
        <f t="shared" si="78"/>
        <v>0</v>
      </c>
      <c r="U254" s="33">
        <f t="shared" si="79"/>
        <v>0</v>
      </c>
      <c r="V254" s="75">
        <f t="shared" si="82"/>
        <v>0</v>
      </c>
      <c r="X254" s="37"/>
      <c r="Y254" s="77"/>
      <c r="Z254" s="77"/>
      <c r="AA254" s="124" t="str">
        <f t="shared" si="70"/>
        <v/>
      </c>
      <c r="AB254" s="38">
        <f t="shared" si="81"/>
        <v>46000</v>
      </c>
      <c r="AC254" s="29" t="str">
        <f t="shared" si="67"/>
        <v>火</v>
      </c>
      <c r="AD254" s="103"/>
    </row>
    <row r="255" spans="1:30" s="35" customFormat="1" ht="23.25" thickBot="1">
      <c r="A255" s="23" t="str">
        <f>IF(B255="","",(COUNTIF($B$2:B255,B255)))</f>
        <v/>
      </c>
      <c r="B255" s="23" t="str">
        <f t="shared" si="68"/>
        <v/>
      </c>
      <c r="C255" s="56" t="s">
        <v>678</v>
      </c>
      <c r="D255" s="55" t="s">
        <v>568</v>
      </c>
      <c r="E255" s="133">
        <f>入力!I258</f>
        <v>0</v>
      </c>
      <c r="F255" s="40" t="s">
        <v>757</v>
      </c>
      <c r="G255" s="63" t="s">
        <v>630</v>
      </c>
      <c r="H255" s="64" t="s">
        <v>599</v>
      </c>
      <c r="I255" s="144">
        <v>24.5</v>
      </c>
      <c r="J255" s="40"/>
      <c r="K255" s="73"/>
      <c r="L255" s="73" t="str">
        <f t="shared" si="71"/>
        <v/>
      </c>
      <c r="M255" s="73" t="str">
        <f t="shared" si="72"/>
        <v/>
      </c>
      <c r="N255" s="73" t="str">
        <f t="shared" si="73"/>
        <v/>
      </c>
      <c r="O255" s="74"/>
      <c r="P255" s="74" t="str">
        <f t="shared" si="74"/>
        <v>WKY1111</v>
      </c>
      <c r="Q255" s="75" t="str">
        <f t="shared" si="75"/>
        <v>*ラッセルネット　８Ｘ８   Ｋ   </v>
      </c>
      <c r="R255" s="75">
        <f t="shared" si="76"/>
        <v>0</v>
      </c>
      <c r="S255" s="75">
        <f t="shared" si="77"/>
        <v>24.5</v>
      </c>
      <c r="T255" s="33">
        <f t="shared" si="78"/>
        <v>0</v>
      </c>
      <c r="U255" s="33">
        <f t="shared" si="79"/>
        <v>0</v>
      </c>
      <c r="V255" s="75">
        <f t="shared" si="82"/>
        <v>0</v>
      </c>
      <c r="X255" s="37"/>
      <c r="Y255" s="77"/>
      <c r="Z255" s="77"/>
      <c r="AA255" s="124" t="str">
        <f t="shared" si="70"/>
        <v/>
      </c>
      <c r="AB255" s="38">
        <f t="shared" si="81"/>
        <v>46001</v>
      </c>
      <c r="AC255" s="29" t="str">
        <f t="shared" si="67"/>
        <v>水</v>
      </c>
      <c r="AD255" s="103"/>
    </row>
    <row r="256" spans="1:30" s="35" customFormat="1" ht="23.25" thickBot="1">
      <c r="A256" s="23" t="str">
        <f>IF(B256="","",(COUNTIF($B$2:B256,B256)))</f>
        <v/>
      </c>
      <c r="B256" s="23" t="str">
        <f t="shared" si="68"/>
        <v/>
      </c>
      <c r="C256" s="56" t="s">
        <v>679</v>
      </c>
      <c r="D256" s="55" t="s">
        <v>970</v>
      </c>
      <c r="E256" s="133">
        <f>入力!I259</f>
        <v>0</v>
      </c>
      <c r="F256" s="40" t="s">
        <v>757</v>
      </c>
      <c r="G256" s="63" t="s">
        <v>630</v>
      </c>
      <c r="H256" s="64" t="s">
        <v>600</v>
      </c>
      <c r="I256" s="144">
        <v>26.8</v>
      </c>
      <c r="J256" s="40"/>
      <c r="K256" s="73"/>
      <c r="L256" s="73" t="str">
        <f t="shared" si="71"/>
        <v/>
      </c>
      <c r="M256" s="73" t="str">
        <f t="shared" si="72"/>
        <v/>
      </c>
      <c r="N256" s="73" t="str">
        <f t="shared" si="73"/>
        <v/>
      </c>
      <c r="O256" s="74"/>
      <c r="P256" s="74" t="str">
        <f t="shared" si="74"/>
        <v>WKY1113</v>
      </c>
      <c r="Q256" s="75" t="str">
        <f t="shared" si="75"/>
        <v>*ラッセルネット　7Ｘ10   Ｋ   </v>
      </c>
      <c r="R256" s="75">
        <f t="shared" si="76"/>
        <v>0</v>
      </c>
      <c r="S256" s="75">
        <f t="shared" si="77"/>
        <v>26.8</v>
      </c>
      <c r="T256" s="33">
        <f t="shared" si="78"/>
        <v>0</v>
      </c>
      <c r="U256" s="33">
        <f t="shared" si="79"/>
        <v>0</v>
      </c>
      <c r="V256" s="75">
        <f t="shared" si="82"/>
        <v>0</v>
      </c>
      <c r="X256" s="37"/>
      <c r="Y256" s="77"/>
      <c r="Z256" s="77"/>
      <c r="AA256" s="124" t="str">
        <f t="shared" si="70"/>
        <v/>
      </c>
      <c r="AB256" s="38">
        <f t="shared" si="81"/>
        <v>46002</v>
      </c>
      <c r="AC256" s="29" t="str">
        <f t="shared" si="67"/>
        <v>木</v>
      </c>
      <c r="AD256" s="103"/>
    </row>
    <row r="257" spans="1:30" s="35" customFormat="1" ht="23.25" thickBot="1">
      <c r="A257" s="23" t="str">
        <f>IF(B257="","",(COUNTIF($B$2:B257,B257)))</f>
        <v/>
      </c>
      <c r="B257" s="23" t="str">
        <f t="shared" si="68"/>
        <v/>
      </c>
      <c r="C257" s="56" t="s">
        <v>680</v>
      </c>
      <c r="D257" s="55" t="s">
        <v>569</v>
      </c>
      <c r="E257" s="133">
        <f>入力!I260</f>
        <v>0</v>
      </c>
      <c r="F257" s="40" t="s">
        <v>757</v>
      </c>
      <c r="G257" s="9" t="s">
        <v>803</v>
      </c>
      <c r="H257" s="64" t="s">
        <v>601</v>
      </c>
      <c r="I257" s="144">
        <v>3.7</v>
      </c>
      <c r="J257" s="40"/>
      <c r="K257" s="73"/>
      <c r="L257" s="73" t="str">
        <f t="shared" si="71"/>
        <v/>
      </c>
      <c r="M257" s="73" t="str">
        <f t="shared" si="72"/>
        <v/>
      </c>
      <c r="N257" s="73" t="str">
        <f t="shared" si="73"/>
        <v/>
      </c>
      <c r="O257" s="74"/>
      <c r="P257" s="74" t="str">
        <f t="shared" si="74"/>
        <v>WKY4180</v>
      </c>
      <c r="Q257" s="75" t="str">
        <f t="shared" si="75"/>
        <v>*イエローネット防炎　1×6　KY</v>
      </c>
      <c r="R257" s="75">
        <f t="shared" si="76"/>
        <v>0</v>
      </c>
      <c r="S257" s="75">
        <f t="shared" si="77"/>
        <v>3.7</v>
      </c>
      <c r="T257" s="33">
        <f t="shared" si="78"/>
        <v>0</v>
      </c>
      <c r="U257" s="33">
        <f t="shared" si="79"/>
        <v>0</v>
      </c>
      <c r="V257" s="75">
        <f t="shared" si="82"/>
        <v>0</v>
      </c>
      <c r="X257" s="37"/>
      <c r="Y257" s="77"/>
      <c r="Z257" s="77"/>
      <c r="AA257" s="124" t="str">
        <f t="shared" si="70"/>
        <v/>
      </c>
      <c r="AB257" s="38">
        <f t="shared" si="81"/>
        <v>46003</v>
      </c>
      <c r="AC257" s="29" t="str">
        <f t="shared" si="67"/>
        <v>金</v>
      </c>
      <c r="AD257" s="103"/>
    </row>
    <row r="258" spans="1:30" s="35" customFormat="1" ht="23.25" thickBot="1">
      <c r="A258" s="23" t="str">
        <f>IF(B258="","",(COUNTIF($B$2:B258,B258)))</f>
        <v/>
      </c>
      <c r="B258" s="23" t="str">
        <f t="shared" si="68"/>
        <v/>
      </c>
      <c r="C258" s="56" t="s">
        <v>681</v>
      </c>
      <c r="D258" s="55" t="s">
        <v>570</v>
      </c>
      <c r="E258" s="133">
        <f>入力!I261</f>
        <v>0</v>
      </c>
      <c r="F258" s="40" t="s">
        <v>757</v>
      </c>
      <c r="G258" s="63" t="s">
        <v>630</v>
      </c>
      <c r="H258" s="64" t="s">
        <v>602</v>
      </c>
      <c r="I258" s="145">
        <v>3.2</v>
      </c>
      <c r="J258" s="40"/>
      <c r="K258" s="73"/>
      <c r="L258" s="73" t="str">
        <f t="shared" si="71"/>
        <v/>
      </c>
      <c r="M258" s="73" t="str">
        <f t="shared" si="72"/>
        <v/>
      </c>
      <c r="N258" s="73" t="str">
        <f t="shared" si="73"/>
        <v/>
      </c>
      <c r="O258" s="74"/>
      <c r="P258" s="74" t="str">
        <f t="shared" si="74"/>
        <v>WKY1206</v>
      </c>
      <c r="Q258" s="75" t="str">
        <f t="shared" si="75"/>
        <v>*安全ネット　１Ｘ６   Ｋ   </v>
      </c>
      <c r="R258" s="75">
        <f t="shared" si="76"/>
        <v>0</v>
      </c>
      <c r="S258" s="75">
        <f t="shared" si="77"/>
        <v>3.2</v>
      </c>
      <c r="T258" s="33">
        <f t="shared" si="78"/>
        <v>0</v>
      </c>
      <c r="U258" s="33">
        <f t="shared" si="79"/>
        <v>0</v>
      </c>
      <c r="V258" s="75">
        <f t="shared" si="82"/>
        <v>0</v>
      </c>
      <c r="X258" s="37"/>
      <c r="Y258" s="77"/>
      <c r="Z258" s="77"/>
      <c r="AA258" s="124" t="str">
        <f t="shared" si="70"/>
        <v>*</v>
      </c>
      <c r="AB258" s="38">
        <f t="shared" si="81"/>
        <v>46004</v>
      </c>
      <c r="AC258" s="29" t="str">
        <f t="shared" ref="AC258:AC321" si="83">TEXT(AB258,"aaa")</f>
        <v>土</v>
      </c>
      <c r="AD258" s="103" t="s">
        <v>547</v>
      </c>
    </row>
    <row r="259" spans="1:30" s="35" customFormat="1" ht="23.25" thickBot="1">
      <c r="A259" s="23" t="str">
        <f>IF(B259="","",(COUNTIF($B$2:B259,B259)))</f>
        <v/>
      </c>
      <c r="B259" s="23" t="str">
        <f t="shared" ref="B259:B322" si="84">IF(E259,"1","")</f>
        <v/>
      </c>
      <c r="C259" s="56" t="s">
        <v>682</v>
      </c>
      <c r="D259" s="55" t="s">
        <v>571</v>
      </c>
      <c r="E259" s="133">
        <f>入力!I262</f>
        <v>0</v>
      </c>
      <c r="F259" s="40" t="s">
        <v>757</v>
      </c>
      <c r="G259" s="63" t="s">
        <v>630</v>
      </c>
      <c r="H259" s="64" t="s">
        <v>603</v>
      </c>
      <c r="I259" s="144">
        <v>7.5</v>
      </c>
      <c r="J259" s="40"/>
      <c r="K259" s="73"/>
      <c r="L259" s="73" t="str">
        <f t="shared" si="71"/>
        <v/>
      </c>
      <c r="M259" s="73" t="str">
        <f t="shared" si="72"/>
        <v/>
      </c>
      <c r="N259" s="73" t="str">
        <f t="shared" si="73"/>
        <v/>
      </c>
      <c r="O259" s="74"/>
      <c r="P259" s="74" t="str">
        <f t="shared" si="74"/>
        <v>WKY1201</v>
      </c>
      <c r="Q259" s="75" t="str">
        <f t="shared" si="75"/>
        <v>*安全ネット　３Ｘ６   Ｋ   </v>
      </c>
      <c r="R259" s="75">
        <f t="shared" si="76"/>
        <v>0</v>
      </c>
      <c r="S259" s="75">
        <f t="shared" si="77"/>
        <v>7.5</v>
      </c>
      <c r="T259" s="33">
        <f t="shared" si="78"/>
        <v>0</v>
      </c>
      <c r="U259" s="33">
        <f t="shared" si="79"/>
        <v>0</v>
      </c>
      <c r="V259" s="75">
        <f t="shared" si="82"/>
        <v>0</v>
      </c>
      <c r="X259" s="37"/>
      <c r="Y259" s="77"/>
      <c r="Z259" s="77"/>
      <c r="AA259" s="124" t="str">
        <f t="shared" ref="AA259:AA322" si="85">IF(AD259="","","*")</f>
        <v>*</v>
      </c>
      <c r="AB259" s="38">
        <f t="shared" si="81"/>
        <v>46005</v>
      </c>
      <c r="AC259" s="29" t="str">
        <f t="shared" si="83"/>
        <v>日</v>
      </c>
      <c r="AD259" s="103" t="s">
        <v>547</v>
      </c>
    </row>
    <row r="260" spans="1:30" s="35" customFormat="1" ht="23.25" thickBot="1">
      <c r="A260" s="23" t="str">
        <f>IF(B260="","",(COUNTIF($B$2:B260,B260)))</f>
        <v/>
      </c>
      <c r="B260" s="23" t="str">
        <f t="shared" si="84"/>
        <v/>
      </c>
      <c r="C260" s="56" t="s">
        <v>683</v>
      </c>
      <c r="D260" s="55" t="s">
        <v>994</v>
      </c>
      <c r="E260" s="133">
        <f>入力!I263</f>
        <v>0</v>
      </c>
      <c r="F260" s="40" t="s">
        <v>757</v>
      </c>
      <c r="G260" s="63" t="s">
        <v>630</v>
      </c>
      <c r="H260" s="64" t="s">
        <v>604</v>
      </c>
      <c r="I260" s="144">
        <v>10.1</v>
      </c>
      <c r="J260" s="40"/>
      <c r="K260" s="73"/>
      <c r="L260" s="73" t="str">
        <f t="shared" ref="L260:L323" si="86">IFERROR(VLOOKUP(K260,$A$2:$E$999,3,FALSE),"")</f>
        <v/>
      </c>
      <c r="M260" s="73" t="str">
        <f t="shared" ref="M260:M323" si="87">IFERROR(VLOOKUP(K260,$A$2:$E$99,4,FALSE),"")</f>
        <v/>
      </c>
      <c r="N260" s="73" t="str">
        <f t="shared" ref="N260:N323" si="88">IFERROR(VLOOKUP(K260,$A$2:$E$499,5,FALSE),"")</f>
        <v/>
      </c>
      <c r="O260" s="74"/>
      <c r="P260" s="74" t="str">
        <f t="shared" ref="P260:P323" si="89">IF(E260="0","",H260)</f>
        <v>WKY1203</v>
      </c>
      <c r="Q260" s="75" t="str">
        <f t="shared" ref="Q260:Q323" si="90">IF(E260="0","",C260)</f>
        <v>*安全ネット　５Ｘ５  Ｋ   </v>
      </c>
      <c r="R260" s="75">
        <f t="shared" ref="R260:R323" si="91">IF(E260="","",E260)</f>
        <v>0</v>
      </c>
      <c r="S260" s="75">
        <f t="shared" ref="S260:S323" si="92">IF(E260="",0,I260)</f>
        <v>10.1</v>
      </c>
      <c r="T260" s="33">
        <f t="shared" ref="T260:T323" si="93">R260*S260</f>
        <v>0</v>
      </c>
      <c r="U260" s="33">
        <f t="shared" ref="U260:U323" si="94">IF(E260="0","",J260)</f>
        <v>0</v>
      </c>
      <c r="V260" s="75">
        <f t="shared" si="82"/>
        <v>0</v>
      </c>
      <c r="X260" s="37"/>
      <c r="Y260" s="77"/>
      <c r="Z260" s="78"/>
      <c r="AA260" s="124" t="str">
        <f t="shared" si="85"/>
        <v/>
      </c>
      <c r="AB260" s="38">
        <f t="shared" ref="AB260:AB323" si="95">AB259+1</f>
        <v>46006</v>
      </c>
      <c r="AC260" s="29" t="str">
        <f t="shared" si="83"/>
        <v>月</v>
      </c>
      <c r="AD260" s="103"/>
    </row>
    <row r="261" spans="1:30" s="35" customFormat="1" ht="23.25" thickBot="1">
      <c r="A261" s="23" t="str">
        <f>IF(B261="","",(COUNTIF($B$2:B261,B261)))</f>
        <v/>
      </c>
      <c r="B261" s="23" t="str">
        <f t="shared" si="84"/>
        <v/>
      </c>
      <c r="C261" s="56" t="s">
        <v>684</v>
      </c>
      <c r="D261" s="55" t="s">
        <v>572</v>
      </c>
      <c r="E261" s="133">
        <f>入力!I264</f>
        <v>0</v>
      </c>
      <c r="F261" s="40" t="s">
        <v>757</v>
      </c>
      <c r="G261" s="63" t="s">
        <v>630</v>
      </c>
      <c r="H261" s="64" t="s">
        <v>605</v>
      </c>
      <c r="I261" s="144">
        <v>13.6</v>
      </c>
      <c r="J261" s="40"/>
      <c r="K261" s="73"/>
      <c r="L261" s="73" t="str">
        <f t="shared" si="86"/>
        <v/>
      </c>
      <c r="M261" s="73" t="str">
        <f t="shared" si="87"/>
        <v/>
      </c>
      <c r="N261" s="73" t="str">
        <f t="shared" si="88"/>
        <v/>
      </c>
      <c r="O261" s="74"/>
      <c r="P261" s="74" t="str">
        <f t="shared" si="89"/>
        <v>WKY1204</v>
      </c>
      <c r="Q261" s="75" t="str">
        <f t="shared" si="90"/>
        <v>*安全ネット　６Ｘ６   Ｋ   </v>
      </c>
      <c r="R261" s="75">
        <f t="shared" si="91"/>
        <v>0</v>
      </c>
      <c r="S261" s="75">
        <f t="shared" si="92"/>
        <v>13.6</v>
      </c>
      <c r="T261" s="33">
        <f t="shared" si="93"/>
        <v>0</v>
      </c>
      <c r="U261" s="33">
        <f t="shared" si="94"/>
        <v>0</v>
      </c>
      <c r="V261" s="75">
        <f t="shared" si="82"/>
        <v>0</v>
      </c>
      <c r="X261" s="37"/>
      <c r="Y261" s="77"/>
      <c r="Z261" s="78"/>
      <c r="AA261" s="124" t="str">
        <f t="shared" si="85"/>
        <v/>
      </c>
      <c r="AB261" s="38">
        <f t="shared" si="95"/>
        <v>46007</v>
      </c>
      <c r="AC261" s="29" t="str">
        <f t="shared" si="83"/>
        <v>火</v>
      </c>
      <c r="AD261" s="103"/>
    </row>
    <row r="262" spans="1:30" s="35" customFormat="1" ht="23.25" thickBot="1">
      <c r="A262" s="23" t="str">
        <f>IF(B262="","",(COUNTIF($B$2:B262,B262)))</f>
        <v/>
      </c>
      <c r="B262" s="23" t="str">
        <f t="shared" si="84"/>
        <v/>
      </c>
      <c r="C262" s="56" t="s">
        <v>685</v>
      </c>
      <c r="D262" s="55" t="s">
        <v>573</v>
      </c>
      <c r="E262" s="133">
        <f>入力!I265</f>
        <v>0</v>
      </c>
      <c r="F262" s="40" t="s">
        <v>757</v>
      </c>
      <c r="G262" s="63" t="s">
        <v>630</v>
      </c>
      <c r="H262" s="64" t="s">
        <v>606</v>
      </c>
      <c r="I262" s="144">
        <v>18.2</v>
      </c>
      <c r="J262" s="40"/>
      <c r="K262" s="73"/>
      <c r="L262" s="73" t="str">
        <f t="shared" si="86"/>
        <v/>
      </c>
      <c r="M262" s="73" t="str">
        <f t="shared" si="87"/>
        <v/>
      </c>
      <c r="N262" s="73" t="str">
        <f t="shared" si="88"/>
        <v/>
      </c>
      <c r="O262" s="74"/>
      <c r="P262" s="74" t="str">
        <f t="shared" si="89"/>
        <v>WKY1202</v>
      </c>
      <c r="Q262" s="75" t="str">
        <f t="shared" si="90"/>
        <v>*安全ネット　５Ｘ１０   Ｋ   </v>
      </c>
      <c r="R262" s="75">
        <f t="shared" si="91"/>
        <v>0</v>
      </c>
      <c r="S262" s="75">
        <f t="shared" si="92"/>
        <v>18.2</v>
      </c>
      <c r="T262" s="33">
        <f t="shared" si="93"/>
        <v>0</v>
      </c>
      <c r="U262" s="33">
        <f t="shared" si="94"/>
        <v>0</v>
      </c>
      <c r="V262" s="75">
        <f t="shared" ref="V262:V328" si="96">T262*U262</f>
        <v>0</v>
      </c>
      <c r="X262" s="37"/>
      <c r="Y262" s="77"/>
      <c r="Z262" s="78"/>
      <c r="AA262" s="124" t="str">
        <f t="shared" si="85"/>
        <v/>
      </c>
      <c r="AB262" s="38">
        <f t="shared" si="95"/>
        <v>46008</v>
      </c>
      <c r="AC262" s="29" t="str">
        <f t="shared" si="83"/>
        <v>水</v>
      </c>
      <c r="AD262" s="103"/>
    </row>
    <row r="263" spans="1:30" s="35" customFormat="1" ht="23.25" thickBot="1">
      <c r="A263" s="23" t="str">
        <f>IF(B263="","",(COUNTIF($B$2:B263,B263)))</f>
        <v/>
      </c>
      <c r="B263" s="23" t="str">
        <f t="shared" si="84"/>
        <v/>
      </c>
      <c r="C263" s="56" t="s">
        <v>686</v>
      </c>
      <c r="D263" s="55" t="s">
        <v>574</v>
      </c>
      <c r="E263" s="133">
        <f>入力!I266</f>
        <v>0</v>
      </c>
      <c r="F263" s="40" t="s">
        <v>757</v>
      </c>
      <c r="G263" s="63" t="s">
        <v>630</v>
      </c>
      <c r="H263" s="64" t="s">
        <v>607</v>
      </c>
      <c r="I263" s="144">
        <v>22.1</v>
      </c>
      <c r="J263" s="40"/>
      <c r="K263" s="73"/>
      <c r="L263" s="73" t="str">
        <f t="shared" si="86"/>
        <v/>
      </c>
      <c r="M263" s="73" t="str">
        <f t="shared" si="87"/>
        <v/>
      </c>
      <c r="N263" s="73" t="str">
        <f t="shared" si="88"/>
        <v/>
      </c>
      <c r="O263" s="74"/>
      <c r="P263" s="74" t="str">
        <f t="shared" si="89"/>
        <v>WKY1205</v>
      </c>
      <c r="Q263" s="75" t="str">
        <f t="shared" si="90"/>
        <v>*安全ネット　８Ｘ８   Ｋ   </v>
      </c>
      <c r="R263" s="75">
        <f t="shared" si="91"/>
        <v>0</v>
      </c>
      <c r="S263" s="75">
        <f t="shared" si="92"/>
        <v>22.1</v>
      </c>
      <c r="T263" s="33">
        <f t="shared" si="93"/>
        <v>0</v>
      </c>
      <c r="U263" s="33">
        <f t="shared" si="94"/>
        <v>0</v>
      </c>
      <c r="V263" s="75">
        <f t="shared" si="96"/>
        <v>0</v>
      </c>
      <c r="X263" s="37"/>
      <c r="Y263" s="77"/>
      <c r="Z263" s="78"/>
      <c r="AA263" s="124" t="str">
        <f t="shared" si="85"/>
        <v/>
      </c>
      <c r="AB263" s="38">
        <f t="shared" si="95"/>
        <v>46009</v>
      </c>
      <c r="AC263" s="29" t="str">
        <f t="shared" si="83"/>
        <v>木</v>
      </c>
      <c r="AD263" s="103"/>
    </row>
    <row r="264" spans="1:30" s="35" customFormat="1" ht="23.25" thickBot="1">
      <c r="A264" s="23" t="str">
        <f>IF(B264="","",(COUNTIF($B$2:B264,B264)))</f>
        <v/>
      </c>
      <c r="B264" s="23" t="str">
        <f t="shared" si="84"/>
        <v/>
      </c>
      <c r="C264" s="56" t="s">
        <v>687</v>
      </c>
      <c r="D264" s="55" t="s">
        <v>575</v>
      </c>
      <c r="E264" s="133">
        <f>入力!I267</f>
        <v>0</v>
      </c>
      <c r="F264" s="40" t="s">
        <v>757</v>
      </c>
      <c r="G264" s="63" t="s">
        <v>630</v>
      </c>
      <c r="H264" s="64" t="s">
        <v>608</v>
      </c>
      <c r="I264" s="144">
        <v>38</v>
      </c>
      <c r="J264" s="40"/>
      <c r="K264" s="73"/>
      <c r="L264" s="73" t="str">
        <f t="shared" si="86"/>
        <v/>
      </c>
      <c r="M264" s="73" t="str">
        <f t="shared" si="87"/>
        <v/>
      </c>
      <c r="N264" s="73" t="str">
        <f t="shared" si="88"/>
        <v/>
      </c>
      <c r="O264" s="74"/>
      <c r="P264" s="74" t="str">
        <f t="shared" si="89"/>
        <v>WKY1207</v>
      </c>
      <c r="Q264" s="75" t="str">
        <f t="shared" si="90"/>
        <v>*安全ネット１０Ｘ１０   Ｋ   </v>
      </c>
      <c r="R264" s="75">
        <f t="shared" si="91"/>
        <v>0</v>
      </c>
      <c r="S264" s="75">
        <f t="shared" si="92"/>
        <v>38</v>
      </c>
      <c r="T264" s="33">
        <f t="shared" si="93"/>
        <v>0</v>
      </c>
      <c r="U264" s="33">
        <f t="shared" si="94"/>
        <v>0</v>
      </c>
      <c r="V264" s="75">
        <f t="shared" si="96"/>
        <v>0</v>
      </c>
      <c r="X264" s="37"/>
      <c r="Y264" s="77"/>
      <c r="Z264" s="78"/>
      <c r="AA264" s="124" t="str">
        <f t="shared" si="85"/>
        <v/>
      </c>
      <c r="AB264" s="38">
        <f t="shared" si="95"/>
        <v>46010</v>
      </c>
      <c r="AC264" s="29" t="str">
        <f t="shared" si="83"/>
        <v>金</v>
      </c>
      <c r="AD264" s="103"/>
    </row>
    <row r="265" spans="1:30" s="35" customFormat="1" ht="23.25" thickBot="1">
      <c r="A265" s="23" t="str">
        <f>IF(B265="","",(COUNTIF($B$2:B265,B265)))</f>
        <v/>
      </c>
      <c r="B265" s="23" t="str">
        <f t="shared" si="84"/>
        <v/>
      </c>
      <c r="C265" s="56" t="s">
        <v>688</v>
      </c>
      <c r="D265" s="55" t="s">
        <v>578</v>
      </c>
      <c r="E265" s="133">
        <f>入力!I268</f>
        <v>0</v>
      </c>
      <c r="F265" s="40" t="s">
        <v>757</v>
      </c>
      <c r="G265" s="9" t="s">
        <v>803</v>
      </c>
      <c r="H265" s="64" t="s">
        <v>609</v>
      </c>
      <c r="I265" s="144">
        <v>3</v>
      </c>
      <c r="J265" s="40"/>
      <c r="K265" s="73"/>
      <c r="L265" s="73" t="str">
        <f t="shared" si="86"/>
        <v/>
      </c>
      <c r="M265" s="73" t="str">
        <f t="shared" si="87"/>
        <v/>
      </c>
      <c r="N265" s="73" t="str">
        <f t="shared" si="88"/>
        <v/>
      </c>
      <c r="O265" s="74"/>
      <c r="P265" s="74" t="str">
        <f t="shared" si="89"/>
        <v>WKY1401</v>
      </c>
      <c r="Q265" s="75" t="str">
        <f t="shared" si="90"/>
        <v>*キョーワネット　１×１０   KY  </v>
      </c>
      <c r="R265" s="75">
        <f t="shared" si="91"/>
        <v>0</v>
      </c>
      <c r="S265" s="75">
        <f t="shared" si="92"/>
        <v>3</v>
      </c>
      <c r="T265" s="33">
        <f t="shared" si="93"/>
        <v>0</v>
      </c>
      <c r="U265" s="33">
        <f t="shared" si="94"/>
        <v>0</v>
      </c>
      <c r="V265" s="75">
        <f t="shared" si="96"/>
        <v>0</v>
      </c>
      <c r="X265" s="37"/>
      <c r="Y265" s="77"/>
      <c r="Z265" s="78"/>
      <c r="AA265" s="124" t="str">
        <f t="shared" si="85"/>
        <v>*</v>
      </c>
      <c r="AB265" s="38">
        <f t="shared" si="95"/>
        <v>46011</v>
      </c>
      <c r="AC265" s="29" t="str">
        <f t="shared" si="83"/>
        <v>土</v>
      </c>
      <c r="AD265" s="103" t="s">
        <v>547</v>
      </c>
    </row>
    <row r="266" spans="1:30" s="35" customFormat="1" ht="23.25" thickBot="1">
      <c r="A266" s="23" t="str">
        <f>IF(B266="","",(COUNTIF($B$2:B266,B266)))</f>
        <v/>
      </c>
      <c r="B266" s="23" t="str">
        <f t="shared" si="84"/>
        <v/>
      </c>
      <c r="C266" s="56" t="s">
        <v>689</v>
      </c>
      <c r="D266" s="55" t="s">
        <v>576</v>
      </c>
      <c r="E266" s="133">
        <f>入力!I269</f>
        <v>0</v>
      </c>
      <c r="F266" s="40" t="s">
        <v>757</v>
      </c>
      <c r="G266" s="9" t="s">
        <v>803</v>
      </c>
      <c r="H266" s="64" t="s">
        <v>610</v>
      </c>
      <c r="I266" s="145">
        <v>8.8000000000000007</v>
      </c>
      <c r="J266" s="40"/>
      <c r="K266" s="73"/>
      <c r="L266" s="73" t="str">
        <f t="shared" si="86"/>
        <v/>
      </c>
      <c r="M266" s="73" t="str">
        <f t="shared" si="87"/>
        <v/>
      </c>
      <c r="N266" s="73" t="str">
        <f t="shared" si="88"/>
        <v/>
      </c>
      <c r="O266" s="74"/>
      <c r="P266" s="74" t="str">
        <f t="shared" si="89"/>
        <v>WKY1402</v>
      </c>
      <c r="Q266" s="75" t="str">
        <f t="shared" si="90"/>
        <v>*キョーワネット　３．６×１２    KY   </v>
      </c>
      <c r="R266" s="75">
        <f t="shared" si="91"/>
        <v>0</v>
      </c>
      <c r="S266" s="75">
        <f t="shared" si="92"/>
        <v>8.8000000000000007</v>
      </c>
      <c r="T266" s="33">
        <f t="shared" si="93"/>
        <v>0</v>
      </c>
      <c r="U266" s="33">
        <f t="shared" si="94"/>
        <v>0</v>
      </c>
      <c r="V266" s="75">
        <f t="shared" si="96"/>
        <v>0</v>
      </c>
      <c r="X266" s="37"/>
      <c r="Y266" s="77"/>
      <c r="Z266" s="78"/>
      <c r="AA266" s="124" t="str">
        <f t="shared" si="85"/>
        <v>*</v>
      </c>
      <c r="AB266" s="38">
        <f t="shared" si="95"/>
        <v>46012</v>
      </c>
      <c r="AC266" s="29" t="str">
        <f t="shared" si="83"/>
        <v>日</v>
      </c>
      <c r="AD266" s="103" t="s">
        <v>547</v>
      </c>
    </row>
    <row r="267" spans="1:30" s="35" customFormat="1" ht="23.25" thickBot="1">
      <c r="A267" s="23" t="str">
        <f>IF(B267="","",(COUNTIF($B$2:B267,B267)))</f>
        <v/>
      </c>
      <c r="B267" s="23" t="str">
        <f t="shared" si="84"/>
        <v/>
      </c>
      <c r="C267" s="56" t="s">
        <v>690</v>
      </c>
      <c r="D267" s="55" t="s">
        <v>577</v>
      </c>
      <c r="E267" s="133">
        <f>入力!I270</f>
        <v>0</v>
      </c>
      <c r="F267" s="40" t="s">
        <v>757</v>
      </c>
      <c r="G267" s="9" t="s">
        <v>803</v>
      </c>
      <c r="H267" s="64" t="s">
        <v>611</v>
      </c>
      <c r="I267" s="144">
        <v>14</v>
      </c>
      <c r="J267" s="40"/>
      <c r="K267" s="73"/>
      <c r="L267" s="73" t="str">
        <f t="shared" si="86"/>
        <v/>
      </c>
      <c r="M267" s="73" t="str">
        <f t="shared" si="87"/>
        <v/>
      </c>
      <c r="N267" s="73" t="str">
        <f t="shared" si="88"/>
        <v/>
      </c>
      <c r="O267" s="74"/>
      <c r="P267" s="74" t="str">
        <f t="shared" si="89"/>
        <v>WKY1404</v>
      </c>
      <c r="Q267" s="75" t="str">
        <f t="shared" si="90"/>
        <v>*キョーワネット　　６×１２     KY   </v>
      </c>
      <c r="R267" s="75">
        <f t="shared" si="91"/>
        <v>0</v>
      </c>
      <c r="S267" s="75">
        <f t="shared" si="92"/>
        <v>14</v>
      </c>
      <c r="T267" s="33">
        <f t="shared" si="93"/>
        <v>0</v>
      </c>
      <c r="U267" s="33">
        <f t="shared" si="94"/>
        <v>0</v>
      </c>
      <c r="V267" s="75">
        <f t="shared" si="96"/>
        <v>0</v>
      </c>
      <c r="X267" s="37"/>
      <c r="Y267" s="77"/>
      <c r="Z267" s="78"/>
      <c r="AA267" s="124" t="str">
        <f t="shared" si="85"/>
        <v/>
      </c>
      <c r="AB267" s="38">
        <f t="shared" si="95"/>
        <v>46013</v>
      </c>
      <c r="AC267" s="29" t="str">
        <f t="shared" si="83"/>
        <v>月</v>
      </c>
      <c r="AD267" s="103"/>
    </row>
    <row r="268" spans="1:30" s="35" customFormat="1" ht="23.25" thickBot="1">
      <c r="A268" s="23" t="str">
        <f>IF(B268="","",(COUNTIF($B$2:B268,B268)))</f>
        <v/>
      </c>
      <c r="B268" s="23" t="str">
        <f t="shared" si="84"/>
        <v/>
      </c>
      <c r="C268" s="56" t="s">
        <v>691</v>
      </c>
      <c r="D268" s="55" t="s">
        <v>578</v>
      </c>
      <c r="E268" s="133">
        <f>入力!I271</f>
        <v>0</v>
      </c>
      <c r="F268" s="40" t="s">
        <v>757</v>
      </c>
      <c r="G268" s="9" t="s">
        <v>803</v>
      </c>
      <c r="H268" s="64" t="s">
        <v>612</v>
      </c>
      <c r="I268" s="144">
        <v>3</v>
      </c>
      <c r="J268" s="40"/>
      <c r="K268" s="73"/>
      <c r="L268" s="73" t="str">
        <f t="shared" si="86"/>
        <v/>
      </c>
      <c r="M268" s="73" t="str">
        <f t="shared" si="87"/>
        <v/>
      </c>
      <c r="N268" s="73" t="str">
        <f t="shared" si="88"/>
        <v/>
      </c>
      <c r="O268" s="74"/>
      <c r="P268" s="74" t="str">
        <f t="shared" si="89"/>
        <v>WKY1323</v>
      </c>
      <c r="Q268" s="75" t="str">
        <f t="shared" si="90"/>
        <v>*ブルーネット　　１Ｘ１０  　Ｋ   </v>
      </c>
      <c r="R268" s="75">
        <f t="shared" si="91"/>
        <v>0</v>
      </c>
      <c r="S268" s="75">
        <f t="shared" si="92"/>
        <v>3</v>
      </c>
      <c r="T268" s="33">
        <f t="shared" si="93"/>
        <v>0</v>
      </c>
      <c r="U268" s="33">
        <f t="shared" si="94"/>
        <v>0</v>
      </c>
      <c r="V268" s="75">
        <f t="shared" si="96"/>
        <v>0</v>
      </c>
      <c r="X268" s="37"/>
      <c r="Y268" s="77"/>
      <c r="Z268" s="78"/>
      <c r="AA268" s="124" t="str">
        <f t="shared" si="85"/>
        <v/>
      </c>
      <c r="AB268" s="38">
        <f t="shared" si="95"/>
        <v>46014</v>
      </c>
      <c r="AC268" s="29" t="str">
        <f t="shared" si="83"/>
        <v>火</v>
      </c>
      <c r="AD268" s="103"/>
    </row>
    <row r="269" spans="1:30" s="35" customFormat="1" ht="23.25" thickBot="1">
      <c r="A269" s="23" t="str">
        <f>IF(B269="","",(COUNTIF($B$2:B269,B269)))</f>
        <v/>
      </c>
      <c r="B269" s="23" t="str">
        <f t="shared" si="84"/>
        <v/>
      </c>
      <c r="C269" s="56" t="s">
        <v>692</v>
      </c>
      <c r="D269" s="55" t="s">
        <v>579</v>
      </c>
      <c r="E269" s="133">
        <f>入力!I272</f>
        <v>0</v>
      </c>
      <c r="F269" s="40" t="s">
        <v>757</v>
      </c>
      <c r="G269" s="9" t="s">
        <v>803</v>
      </c>
      <c r="H269" s="64" t="s">
        <v>613</v>
      </c>
      <c r="I269" s="144">
        <v>7</v>
      </c>
      <c r="J269" s="40"/>
      <c r="K269" s="73"/>
      <c r="L269" s="73" t="str">
        <f t="shared" si="86"/>
        <v/>
      </c>
      <c r="M269" s="73" t="str">
        <f t="shared" si="87"/>
        <v/>
      </c>
      <c r="N269" s="73" t="str">
        <f t="shared" si="88"/>
        <v/>
      </c>
      <c r="O269" s="74"/>
      <c r="P269" s="74" t="str">
        <f t="shared" si="89"/>
        <v>WKY1326</v>
      </c>
      <c r="Q269" s="75" t="str">
        <f t="shared" si="90"/>
        <v>*ブルーネット　　６Ｘ６  　Ｋ   </v>
      </c>
      <c r="R269" s="75">
        <f t="shared" si="91"/>
        <v>0</v>
      </c>
      <c r="S269" s="75">
        <f t="shared" si="92"/>
        <v>7</v>
      </c>
      <c r="T269" s="33">
        <f t="shared" si="93"/>
        <v>0</v>
      </c>
      <c r="U269" s="33">
        <f t="shared" si="94"/>
        <v>0</v>
      </c>
      <c r="V269" s="75">
        <f t="shared" si="96"/>
        <v>0</v>
      </c>
      <c r="X269" s="37"/>
      <c r="Y269" s="77"/>
      <c r="Z269" s="78"/>
      <c r="AA269" s="124" t="str">
        <f t="shared" si="85"/>
        <v/>
      </c>
      <c r="AB269" s="38">
        <f t="shared" si="95"/>
        <v>46015</v>
      </c>
      <c r="AC269" s="29" t="str">
        <f t="shared" si="83"/>
        <v>水</v>
      </c>
      <c r="AD269" s="103"/>
    </row>
    <row r="270" spans="1:30" s="35" customFormat="1" ht="23.25" thickBot="1">
      <c r="A270" s="23" t="str">
        <f>IF(B270="","",(COUNTIF($B$2:B270,B270)))</f>
        <v/>
      </c>
      <c r="B270" s="23" t="str">
        <f t="shared" si="84"/>
        <v/>
      </c>
      <c r="C270" s="56" t="s">
        <v>693</v>
      </c>
      <c r="D270" s="55" t="s">
        <v>577</v>
      </c>
      <c r="E270" s="133">
        <f>入力!I273</f>
        <v>0</v>
      </c>
      <c r="F270" s="40" t="s">
        <v>757</v>
      </c>
      <c r="G270" s="9" t="s">
        <v>803</v>
      </c>
      <c r="H270" s="64" t="s">
        <v>614</v>
      </c>
      <c r="I270" s="144">
        <v>8.8000000000000007</v>
      </c>
      <c r="J270" s="40"/>
      <c r="K270" s="73"/>
      <c r="L270" s="73" t="str">
        <f t="shared" si="86"/>
        <v/>
      </c>
      <c r="M270" s="73" t="str">
        <f t="shared" si="87"/>
        <v/>
      </c>
      <c r="N270" s="73" t="str">
        <f t="shared" si="88"/>
        <v/>
      </c>
      <c r="O270" s="74"/>
      <c r="P270" s="74" t="str">
        <f t="shared" si="89"/>
        <v>WKY1327</v>
      </c>
      <c r="Q270" s="75" t="str">
        <f t="shared" si="90"/>
        <v>*ブルーネット３．６Ｘ１２  　Ｋ   </v>
      </c>
      <c r="R270" s="75">
        <f t="shared" si="91"/>
        <v>0</v>
      </c>
      <c r="S270" s="75">
        <f t="shared" si="92"/>
        <v>8.8000000000000007</v>
      </c>
      <c r="T270" s="33">
        <f t="shared" si="93"/>
        <v>0</v>
      </c>
      <c r="U270" s="33">
        <f t="shared" si="94"/>
        <v>0</v>
      </c>
      <c r="V270" s="75">
        <f t="shared" si="96"/>
        <v>0</v>
      </c>
      <c r="X270" s="37"/>
      <c r="Y270" s="77"/>
      <c r="Z270" s="78"/>
      <c r="AA270" s="124" t="str">
        <f t="shared" si="85"/>
        <v/>
      </c>
      <c r="AB270" s="38">
        <f t="shared" si="95"/>
        <v>46016</v>
      </c>
      <c r="AC270" s="29" t="str">
        <f t="shared" si="83"/>
        <v>木</v>
      </c>
      <c r="AD270" s="103"/>
    </row>
    <row r="271" spans="1:30" s="35" customFormat="1" ht="23.25" thickBot="1">
      <c r="A271" s="23" t="str">
        <f>IF(B271="","",(COUNTIF($B$2:B271,B271)))</f>
        <v/>
      </c>
      <c r="B271" s="23" t="str">
        <f t="shared" si="84"/>
        <v/>
      </c>
      <c r="C271" s="56" t="s">
        <v>694</v>
      </c>
      <c r="D271" s="55" t="s">
        <v>577</v>
      </c>
      <c r="E271" s="133">
        <f>入力!I274</f>
        <v>0</v>
      </c>
      <c r="F271" s="40" t="s">
        <v>757</v>
      </c>
      <c r="G271" s="9" t="s">
        <v>803</v>
      </c>
      <c r="H271" s="64" t="s">
        <v>615</v>
      </c>
      <c r="I271" s="144">
        <v>14</v>
      </c>
      <c r="J271" s="40"/>
      <c r="K271" s="73"/>
      <c r="L271" s="73" t="str">
        <f t="shared" si="86"/>
        <v/>
      </c>
      <c r="M271" s="73" t="str">
        <f t="shared" si="87"/>
        <v/>
      </c>
      <c r="N271" s="73" t="str">
        <f t="shared" si="88"/>
        <v/>
      </c>
      <c r="O271" s="74"/>
      <c r="P271" s="74" t="str">
        <f t="shared" si="89"/>
        <v>WKY1324</v>
      </c>
      <c r="Q271" s="75" t="str">
        <f t="shared" si="90"/>
        <v>*ブルーネット　　６Ｘ１２  　Ｋ   </v>
      </c>
      <c r="R271" s="75">
        <f t="shared" si="91"/>
        <v>0</v>
      </c>
      <c r="S271" s="75">
        <f t="shared" si="92"/>
        <v>14</v>
      </c>
      <c r="T271" s="33">
        <f t="shared" si="93"/>
        <v>0</v>
      </c>
      <c r="U271" s="33">
        <f t="shared" si="94"/>
        <v>0</v>
      </c>
      <c r="V271" s="75">
        <f t="shared" si="96"/>
        <v>0</v>
      </c>
      <c r="X271" s="37"/>
      <c r="Y271" s="77"/>
      <c r="Z271" s="78"/>
      <c r="AA271" s="124" t="str">
        <f t="shared" si="85"/>
        <v/>
      </c>
      <c r="AB271" s="38">
        <f t="shared" si="95"/>
        <v>46017</v>
      </c>
      <c r="AC271" s="29" t="str">
        <f t="shared" si="83"/>
        <v>金</v>
      </c>
      <c r="AD271" s="103"/>
    </row>
    <row r="272" spans="1:30" s="35" customFormat="1" ht="23.25" thickBot="1">
      <c r="A272" s="23" t="str">
        <f>IF(B272="","",(COUNTIF($B$2:B272,B272)))</f>
        <v/>
      </c>
      <c r="B272" s="23" t="str">
        <f t="shared" si="84"/>
        <v/>
      </c>
      <c r="C272" s="56" t="s">
        <v>695</v>
      </c>
      <c r="D272" s="55" t="s">
        <v>578</v>
      </c>
      <c r="E272" s="133">
        <f>入力!I275</f>
        <v>0</v>
      </c>
      <c r="F272" s="40" t="s">
        <v>757</v>
      </c>
      <c r="G272" s="9" t="s">
        <v>803</v>
      </c>
      <c r="H272" s="64" t="s">
        <v>616</v>
      </c>
      <c r="I272" s="144">
        <v>3</v>
      </c>
      <c r="J272" s="40"/>
      <c r="K272" s="73"/>
      <c r="L272" s="73" t="str">
        <f t="shared" si="86"/>
        <v/>
      </c>
      <c r="M272" s="73" t="str">
        <f t="shared" si="87"/>
        <v/>
      </c>
      <c r="N272" s="73" t="str">
        <f t="shared" si="88"/>
        <v/>
      </c>
      <c r="O272" s="74"/>
      <c r="P272" s="74" t="str">
        <f t="shared" si="89"/>
        <v>WKY1341</v>
      </c>
      <c r="Q272" s="75" t="str">
        <f t="shared" si="90"/>
        <v>*シルバーネット　１Ｘ１０  　Ｋ   </v>
      </c>
      <c r="R272" s="75">
        <f t="shared" si="91"/>
        <v>0</v>
      </c>
      <c r="S272" s="75">
        <f t="shared" si="92"/>
        <v>3</v>
      </c>
      <c r="T272" s="33">
        <f t="shared" si="93"/>
        <v>0</v>
      </c>
      <c r="U272" s="33">
        <f t="shared" si="94"/>
        <v>0</v>
      </c>
      <c r="V272" s="75">
        <f t="shared" si="96"/>
        <v>0</v>
      </c>
      <c r="X272" s="37"/>
      <c r="Y272" s="77"/>
      <c r="Z272" s="78"/>
      <c r="AA272" s="124" t="str">
        <f t="shared" si="85"/>
        <v>*</v>
      </c>
      <c r="AB272" s="38">
        <f t="shared" si="95"/>
        <v>46018</v>
      </c>
      <c r="AC272" s="29" t="str">
        <f t="shared" si="83"/>
        <v>土</v>
      </c>
      <c r="AD272" s="103" t="s">
        <v>547</v>
      </c>
    </row>
    <row r="273" spans="1:30" s="35" customFormat="1" ht="23.25" thickBot="1">
      <c r="A273" s="23" t="str">
        <f>IF(B273="","",(COUNTIF($B$2:B273,B273)))</f>
        <v/>
      </c>
      <c r="B273" s="23" t="str">
        <f t="shared" si="84"/>
        <v/>
      </c>
      <c r="C273" s="56" t="s">
        <v>696</v>
      </c>
      <c r="D273" s="55" t="s">
        <v>580</v>
      </c>
      <c r="E273" s="133">
        <f>入力!I276</f>
        <v>0</v>
      </c>
      <c r="F273" s="40" t="s">
        <v>757</v>
      </c>
      <c r="G273" s="9" t="s">
        <v>803</v>
      </c>
      <c r="H273" s="64" t="s">
        <v>617</v>
      </c>
      <c r="I273" s="144">
        <v>5.6</v>
      </c>
      <c r="J273" s="40"/>
      <c r="K273" s="73"/>
      <c r="L273" s="73" t="str">
        <f t="shared" si="86"/>
        <v/>
      </c>
      <c r="M273" s="73" t="str">
        <f t="shared" si="87"/>
        <v/>
      </c>
      <c r="N273" s="73" t="str">
        <f t="shared" si="88"/>
        <v/>
      </c>
      <c r="O273" s="74"/>
      <c r="P273" s="74" t="str">
        <f t="shared" si="89"/>
        <v>WKY0125</v>
      </c>
      <c r="Q273" s="75" t="str">
        <f t="shared" si="90"/>
        <v>*シルバーネット　４Ｘ７  　ＫY  </v>
      </c>
      <c r="R273" s="75">
        <f t="shared" si="91"/>
        <v>0</v>
      </c>
      <c r="S273" s="75">
        <f t="shared" si="92"/>
        <v>5.6</v>
      </c>
      <c r="T273" s="33">
        <f t="shared" si="93"/>
        <v>0</v>
      </c>
      <c r="U273" s="33">
        <f t="shared" si="94"/>
        <v>0</v>
      </c>
      <c r="V273" s="75">
        <f t="shared" si="96"/>
        <v>0</v>
      </c>
      <c r="X273" s="37"/>
      <c r="Y273" s="77"/>
      <c r="Z273" s="78"/>
      <c r="AA273" s="124" t="str">
        <f t="shared" si="85"/>
        <v>*</v>
      </c>
      <c r="AB273" s="38">
        <f t="shared" si="95"/>
        <v>46019</v>
      </c>
      <c r="AC273" s="29" t="str">
        <f t="shared" si="83"/>
        <v>日</v>
      </c>
      <c r="AD273" s="103" t="s">
        <v>547</v>
      </c>
    </row>
    <row r="274" spans="1:30" s="35" customFormat="1" ht="23.25" thickBot="1">
      <c r="A274" s="23" t="str">
        <f>IF(B274="","",(COUNTIF($B$2:B274,B274)))</f>
        <v/>
      </c>
      <c r="B274" s="23" t="str">
        <f t="shared" si="84"/>
        <v/>
      </c>
      <c r="C274" s="56" t="s">
        <v>697</v>
      </c>
      <c r="D274" s="55" t="s">
        <v>580</v>
      </c>
      <c r="E274" s="133">
        <f>入力!I277</f>
        <v>0</v>
      </c>
      <c r="F274" s="40" t="s">
        <v>757</v>
      </c>
      <c r="G274" s="9" t="s">
        <v>803</v>
      </c>
      <c r="H274" s="64" t="s">
        <v>618</v>
      </c>
      <c r="I274" s="144">
        <v>9.8000000000000007</v>
      </c>
      <c r="J274" s="40"/>
      <c r="K274" s="73"/>
      <c r="L274" s="73" t="str">
        <f t="shared" si="86"/>
        <v/>
      </c>
      <c r="M274" s="73" t="str">
        <f t="shared" si="87"/>
        <v/>
      </c>
      <c r="N274" s="73" t="str">
        <f t="shared" si="88"/>
        <v/>
      </c>
      <c r="O274" s="74"/>
      <c r="P274" s="74" t="str">
        <f t="shared" si="89"/>
        <v>WKY1344</v>
      </c>
      <c r="Q274" s="75" t="str">
        <f t="shared" si="90"/>
        <v>*シルバーネット　７Ｘ７  　Ｋ   </v>
      </c>
      <c r="R274" s="75">
        <f t="shared" si="91"/>
        <v>0</v>
      </c>
      <c r="S274" s="75">
        <f t="shared" si="92"/>
        <v>9.8000000000000007</v>
      </c>
      <c r="T274" s="33">
        <f t="shared" si="93"/>
        <v>0</v>
      </c>
      <c r="U274" s="33">
        <f t="shared" si="94"/>
        <v>0</v>
      </c>
      <c r="V274" s="75">
        <f t="shared" si="96"/>
        <v>0</v>
      </c>
      <c r="X274" s="37"/>
      <c r="Y274" s="77"/>
      <c r="Z274" s="78"/>
      <c r="AA274" s="124" t="str">
        <f t="shared" si="85"/>
        <v>*</v>
      </c>
      <c r="AB274" s="38">
        <f t="shared" si="95"/>
        <v>46020</v>
      </c>
      <c r="AC274" s="29" t="str">
        <f t="shared" si="83"/>
        <v>月</v>
      </c>
      <c r="AD274" s="103" t="s">
        <v>1042</v>
      </c>
    </row>
    <row r="275" spans="1:30" s="35" customFormat="1" ht="23.25" thickBot="1">
      <c r="A275" s="23" t="str">
        <f>IF(B275="","",(COUNTIF($B$2:B275,B275)))</f>
        <v/>
      </c>
      <c r="B275" s="23" t="str">
        <f t="shared" si="84"/>
        <v/>
      </c>
      <c r="C275" s="56" t="s">
        <v>698</v>
      </c>
      <c r="D275" s="55" t="s">
        <v>576</v>
      </c>
      <c r="E275" s="133">
        <f>入力!I278</f>
        <v>0</v>
      </c>
      <c r="F275" s="40" t="s">
        <v>757</v>
      </c>
      <c r="G275" s="9" t="s">
        <v>803</v>
      </c>
      <c r="H275" s="64" t="s">
        <v>619</v>
      </c>
      <c r="I275" s="144">
        <v>11.2</v>
      </c>
      <c r="J275" s="40"/>
      <c r="K275" s="73"/>
      <c r="L275" s="73" t="str">
        <f t="shared" si="86"/>
        <v/>
      </c>
      <c r="M275" s="73" t="str">
        <f t="shared" si="87"/>
        <v/>
      </c>
      <c r="N275" s="73" t="str">
        <f t="shared" si="88"/>
        <v/>
      </c>
      <c r="O275" s="74"/>
      <c r="P275" s="74" t="str">
        <f t="shared" si="89"/>
        <v>WKY1342</v>
      </c>
      <c r="Q275" s="75" t="str">
        <f t="shared" si="90"/>
        <v>*シルバーネット　４Ｘ１４  　Ｋ   </v>
      </c>
      <c r="R275" s="75">
        <f t="shared" si="91"/>
        <v>0</v>
      </c>
      <c r="S275" s="75">
        <f t="shared" si="92"/>
        <v>11.2</v>
      </c>
      <c r="T275" s="33">
        <f t="shared" si="93"/>
        <v>0</v>
      </c>
      <c r="U275" s="33">
        <f t="shared" si="94"/>
        <v>0</v>
      </c>
      <c r="V275" s="75">
        <f t="shared" si="96"/>
        <v>0</v>
      </c>
      <c r="X275" s="37"/>
      <c r="Y275" s="77"/>
      <c r="Z275" s="78"/>
      <c r="AA275" s="124" t="str">
        <f t="shared" si="85"/>
        <v>*</v>
      </c>
      <c r="AB275" s="38">
        <f t="shared" si="95"/>
        <v>46021</v>
      </c>
      <c r="AC275" s="29" t="str">
        <f t="shared" si="83"/>
        <v>火</v>
      </c>
      <c r="AD275" s="103" t="s">
        <v>1042</v>
      </c>
    </row>
    <row r="276" spans="1:30" s="35" customFormat="1" ht="23.25" thickBot="1">
      <c r="A276" s="23" t="str">
        <f>IF(B276="","",(COUNTIF($B$2:B276,B276)))</f>
        <v/>
      </c>
      <c r="B276" s="23" t="str">
        <f t="shared" si="84"/>
        <v/>
      </c>
      <c r="C276" s="56" t="s">
        <v>699</v>
      </c>
      <c r="D276" s="55" t="s">
        <v>581</v>
      </c>
      <c r="E276" s="133">
        <f>入力!I279</f>
        <v>0</v>
      </c>
      <c r="F276" s="40" t="s">
        <v>757</v>
      </c>
      <c r="G276" s="9" t="s">
        <v>803</v>
      </c>
      <c r="H276" s="64" t="s">
        <v>620</v>
      </c>
      <c r="I276" s="144">
        <v>19.600000000000001</v>
      </c>
      <c r="J276" s="40"/>
      <c r="K276" s="73"/>
      <c r="L276" s="73" t="str">
        <f t="shared" si="86"/>
        <v/>
      </c>
      <c r="M276" s="73" t="str">
        <f t="shared" si="87"/>
        <v/>
      </c>
      <c r="N276" s="73" t="str">
        <f t="shared" si="88"/>
        <v/>
      </c>
      <c r="O276" s="74"/>
      <c r="P276" s="74" t="str">
        <f t="shared" si="89"/>
        <v>WKY1343</v>
      </c>
      <c r="Q276" s="75" t="str">
        <f t="shared" si="90"/>
        <v>*シルバーネット　７Ｘ１４  　Ｋ   </v>
      </c>
      <c r="R276" s="75">
        <f t="shared" si="91"/>
        <v>0</v>
      </c>
      <c r="S276" s="75">
        <f t="shared" si="92"/>
        <v>19.600000000000001</v>
      </c>
      <c r="T276" s="33">
        <f t="shared" si="93"/>
        <v>0</v>
      </c>
      <c r="U276" s="33">
        <f t="shared" si="94"/>
        <v>0</v>
      </c>
      <c r="V276" s="75">
        <f t="shared" si="96"/>
        <v>0</v>
      </c>
      <c r="X276" s="37"/>
      <c r="Y276" s="77"/>
      <c r="Z276" s="78"/>
      <c r="AA276" s="124" t="str">
        <f t="shared" si="85"/>
        <v>*</v>
      </c>
      <c r="AB276" s="38">
        <f t="shared" si="95"/>
        <v>46022</v>
      </c>
      <c r="AC276" s="29" t="str">
        <f t="shared" si="83"/>
        <v>水</v>
      </c>
      <c r="AD276" s="103" t="s">
        <v>1042</v>
      </c>
    </row>
    <row r="277" spans="1:30" s="35" customFormat="1" ht="23.25" thickBot="1">
      <c r="A277" s="23" t="str">
        <f>IF(B277="","",(COUNTIF($B$2:B277,B277)))</f>
        <v/>
      </c>
      <c r="B277" s="23" t="str">
        <f t="shared" si="84"/>
        <v/>
      </c>
      <c r="C277" s="56" t="s">
        <v>700</v>
      </c>
      <c r="D277" s="55" t="s">
        <v>815</v>
      </c>
      <c r="E277" s="133">
        <f>入力!I280</f>
        <v>0</v>
      </c>
      <c r="F277" s="40" t="s">
        <v>757</v>
      </c>
      <c r="G277" s="9" t="s">
        <v>630</v>
      </c>
      <c r="H277" s="64" t="s">
        <v>621</v>
      </c>
      <c r="I277" s="144">
        <v>2.6</v>
      </c>
      <c r="J277" s="40"/>
      <c r="K277" s="73"/>
      <c r="L277" s="73" t="str">
        <f t="shared" si="86"/>
        <v/>
      </c>
      <c r="M277" s="73" t="str">
        <f t="shared" si="87"/>
        <v/>
      </c>
      <c r="N277" s="73" t="str">
        <f t="shared" si="88"/>
        <v/>
      </c>
      <c r="O277" s="74"/>
      <c r="P277" s="74" t="str">
        <f t="shared" si="89"/>
        <v>WKY0020</v>
      </c>
      <c r="Q277" s="75" t="str">
        <f t="shared" si="90"/>
        <v>*ネットブラケット　　　Ｋ   </v>
      </c>
      <c r="R277" s="75">
        <f t="shared" si="91"/>
        <v>0</v>
      </c>
      <c r="S277" s="75">
        <f t="shared" si="92"/>
        <v>2.6</v>
      </c>
      <c r="T277" s="33">
        <f t="shared" si="93"/>
        <v>0</v>
      </c>
      <c r="U277" s="33">
        <f t="shared" si="94"/>
        <v>0</v>
      </c>
      <c r="V277" s="75">
        <f t="shared" si="96"/>
        <v>0</v>
      </c>
      <c r="X277" s="37"/>
      <c r="Y277" s="77"/>
      <c r="Z277" s="78"/>
      <c r="AA277" s="124" t="str">
        <f t="shared" si="85"/>
        <v>*</v>
      </c>
      <c r="AB277" s="38">
        <f t="shared" si="95"/>
        <v>46023</v>
      </c>
      <c r="AC277" s="29" t="str">
        <f t="shared" si="83"/>
        <v>木</v>
      </c>
      <c r="AD277" s="103" t="s">
        <v>1042</v>
      </c>
    </row>
    <row r="278" spans="1:30" s="35" customFormat="1" ht="23.25" thickBot="1">
      <c r="A278" s="23" t="str">
        <f>IF(B278="","",(COUNTIF($B$2:B278,B278)))</f>
        <v/>
      </c>
      <c r="B278" s="23" t="str">
        <f t="shared" si="84"/>
        <v/>
      </c>
      <c r="C278" s="56" t="s">
        <v>701</v>
      </c>
      <c r="D278" s="55" t="s">
        <v>582</v>
      </c>
      <c r="E278" s="133">
        <f>入力!I281</f>
        <v>0</v>
      </c>
      <c r="F278" s="40" t="s">
        <v>757</v>
      </c>
      <c r="G278" s="9" t="s">
        <v>648</v>
      </c>
      <c r="H278" s="64" t="s">
        <v>622</v>
      </c>
      <c r="I278" s="144">
        <v>1.5</v>
      </c>
      <c r="J278" s="40"/>
      <c r="K278" s="73"/>
      <c r="L278" s="73" t="str">
        <f t="shared" si="86"/>
        <v/>
      </c>
      <c r="M278" s="73" t="str">
        <f t="shared" si="87"/>
        <v/>
      </c>
      <c r="N278" s="73" t="str">
        <f t="shared" si="88"/>
        <v/>
      </c>
      <c r="O278" s="74"/>
      <c r="P278" s="74" t="str">
        <f t="shared" si="89"/>
        <v>WKY0026</v>
      </c>
      <c r="Q278" s="75" t="str">
        <f t="shared" si="90"/>
        <v>*親綱ロ－プ　６M　　Ｋ   </v>
      </c>
      <c r="R278" s="75">
        <f t="shared" si="91"/>
        <v>0</v>
      </c>
      <c r="S278" s="75">
        <f t="shared" si="92"/>
        <v>1.5</v>
      </c>
      <c r="T278" s="33">
        <f t="shared" si="93"/>
        <v>0</v>
      </c>
      <c r="U278" s="33">
        <f t="shared" si="94"/>
        <v>0</v>
      </c>
      <c r="V278" s="75">
        <f t="shared" si="96"/>
        <v>0</v>
      </c>
      <c r="X278" s="37"/>
      <c r="Y278" s="77"/>
      <c r="Z278" s="78"/>
      <c r="AA278" s="124" t="str">
        <f t="shared" si="85"/>
        <v>*</v>
      </c>
      <c r="AB278" s="38">
        <f t="shared" si="95"/>
        <v>46024</v>
      </c>
      <c r="AC278" s="29" t="str">
        <f t="shared" si="83"/>
        <v>金</v>
      </c>
      <c r="AD278" s="103" t="s">
        <v>1042</v>
      </c>
    </row>
    <row r="279" spans="1:30" s="35" customFormat="1" ht="23.25" thickBot="1">
      <c r="A279" s="23" t="str">
        <f>IF(B279="","",(COUNTIF($B$2:B279,B279)))</f>
        <v/>
      </c>
      <c r="B279" s="23" t="str">
        <f t="shared" si="84"/>
        <v/>
      </c>
      <c r="C279" s="56" t="s">
        <v>702</v>
      </c>
      <c r="D279" s="55" t="s">
        <v>583</v>
      </c>
      <c r="E279" s="133">
        <f>入力!I282</f>
        <v>0</v>
      </c>
      <c r="F279" s="40" t="s">
        <v>757</v>
      </c>
      <c r="G279" s="9" t="s">
        <v>648</v>
      </c>
      <c r="H279" s="64" t="s">
        <v>623</v>
      </c>
      <c r="I279" s="144">
        <v>1.8</v>
      </c>
      <c r="J279" s="40"/>
      <c r="K279" s="73"/>
      <c r="L279" s="73" t="str">
        <f t="shared" si="86"/>
        <v/>
      </c>
      <c r="M279" s="73" t="str">
        <f t="shared" si="87"/>
        <v/>
      </c>
      <c r="N279" s="73" t="str">
        <f t="shared" si="88"/>
        <v/>
      </c>
      <c r="O279" s="74"/>
      <c r="P279" s="74" t="str">
        <f t="shared" si="89"/>
        <v>WKY0027</v>
      </c>
      <c r="Q279" s="75" t="str">
        <f t="shared" si="90"/>
        <v>*親綱ロ－プ　８Ｍ　　Ｋ   </v>
      </c>
      <c r="R279" s="75">
        <f t="shared" si="91"/>
        <v>0</v>
      </c>
      <c r="S279" s="75">
        <f t="shared" si="92"/>
        <v>1.8</v>
      </c>
      <c r="T279" s="33">
        <f t="shared" si="93"/>
        <v>0</v>
      </c>
      <c r="U279" s="33">
        <f t="shared" si="94"/>
        <v>0</v>
      </c>
      <c r="V279" s="75">
        <f t="shared" si="96"/>
        <v>0</v>
      </c>
      <c r="X279" s="37"/>
      <c r="Y279" s="77"/>
      <c r="Z279" s="78"/>
      <c r="AA279" s="124" t="str">
        <f t="shared" si="85"/>
        <v>*</v>
      </c>
      <c r="AB279" s="38">
        <f t="shared" si="95"/>
        <v>46025</v>
      </c>
      <c r="AC279" s="29" t="str">
        <f t="shared" si="83"/>
        <v>土</v>
      </c>
      <c r="AD279" s="103" t="s">
        <v>1042</v>
      </c>
    </row>
    <row r="280" spans="1:30" s="35" customFormat="1" ht="23.25" thickBot="1">
      <c r="A280" s="23" t="str">
        <f>IF(B280="","",(COUNTIF($B$2:B280,B280)))</f>
        <v/>
      </c>
      <c r="B280" s="23" t="str">
        <f t="shared" si="84"/>
        <v/>
      </c>
      <c r="C280" s="56" t="s">
        <v>703</v>
      </c>
      <c r="D280" s="55" t="s">
        <v>584</v>
      </c>
      <c r="E280" s="133">
        <f>入力!I283</f>
        <v>0</v>
      </c>
      <c r="F280" s="40" t="s">
        <v>757</v>
      </c>
      <c r="G280" s="9" t="s">
        <v>648</v>
      </c>
      <c r="H280" s="64" t="s">
        <v>624</v>
      </c>
      <c r="I280" s="144">
        <v>2.2000000000000002</v>
      </c>
      <c r="J280" s="40"/>
      <c r="K280" s="73"/>
      <c r="L280" s="73" t="str">
        <f t="shared" si="86"/>
        <v/>
      </c>
      <c r="M280" s="73" t="str">
        <f t="shared" si="87"/>
        <v/>
      </c>
      <c r="N280" s="73" t="str">
        <f t="shared" si="88"/>
        <v/>
      </c>
      <c r="O280" s="74"/>
      <c r="P280" s="74" t="str">
        <f t="shared" si="89"/>
        <v>WKY0021</v>
      </c>
      <c r="Q280" s="75" t="str">
        <f t="shared" si="90"/>
        <v>*親綱ロ－プ　１０Ｍ　　Ｋ   </v>
      </c>
      <c r="R280" s="75">
        <f t="shared" si="91"/>
        <v>0</v>
      </c>
      <c r="S280" s="75">
        <f t="shared" si="92"/>
        <v>2.2000000000000002</v>
      </c>
      <c r="T280" s="33">
        <f t="shared" si="93"/>
        <v>0</v>
      </c>
      <c r="U280" s="33">
        <f t="shared" si="94"/>
        <v>0</v>
      </c>
      <c r="V280" s="75">
        <f t="shared" si="96"/>
        <v>0</v>
      </c>
      <c r="X280" s="37"/>
      <c r="Y280" s="77"/>
      <c r="Z280" s="78"/>
      <c r="AA280" s="124" t="str">
        <f t="shared" si="85"/>
        <v>*</v>
      </c>
      <c r="AB280" s="38">
        <f t="shared" si="95"/>
        <v>46026</v>
      </c>
      <c r="AC280" s="29" t="str">
        <f t="shared" si="83"/>
        <v>日</v>
      </c>
      <c r="AD280" s="103" t="s">
        <v>1042</v>
      </c>
    </row>
    <row r="281" spans="1:30" s="35" customFormat="1" ht="23.25" thickBot="1">
      <c r="A281" s="23" t="str">
        <f>IF(B281="","",(COUNTIF($B$2:B281,B281)))</f>
        <v/>
      </c>
      <c r="B281" s="23" t="str">
        <f t="shared" si="84"/>
        <v/>
      </c>
      <c r="C281" s="56" t="s">
        <v>704</v>
      </c>
      <c r="D281" s="55" t="s">
        <v>585</v>
      </c>
      <c r="E281" s="133">
        <f>入力!I284</f>
        <v>0</v>
      </c>
      <c r="F281" s="40" t="s">
        <v>757</v>
      </c>
      <c r="G281" s="9" t="s">
        <v>648</v>
      </c>
      <c r="H281" s="64" t="s">
        <v>625</v>
      </c>
      <c r="I281" s="144">
        <v>2.4</v>
      </c>
      <c r="J281" s="40"/>
      <c r="K281" s="73"/>
      <c r="L281" s="73" t="str">
        <f t="shared" si="86"/>
        <v/>
      </c>
      <c r="M281" s="73" t="str">
        <f t="shared" si="87"/>
        <v/>
      </c>
      <c r="N281" s="73" t="str">
        <f t="shared" si="88"/>
        <v/>
      </c>
      <c r="O281" s="74"/>
      <c r="P281" s="74" t="str">
        <f t="shared" si="89"/>
        <v>WKY0022</v>
      </c>
      <c r="Q281" s="75" t="str">
        <f t="shared" si="90"/>
        <v>*親綱ロ－プ　１２Ｍ　　Ｋ   </v>
      </c>
      <c r="R281" s="75">
        <f t="shared" si="91"/>
        <v>0</v>
      </c>
      <c r="S281" s="75">
        <f t="shared" si="92"/>
        <v>2.4</v>
      </c>
      <c r="T281" s="33">
        <f t="shared" si="93"/>
        <v>0</v>
      </c>
      <c r="U281" s="33">
        <f t="shared" si="94"/>
        <v>0</v>
      </c>
      <c r="V281" s="75">
        <f t="shared" si="96"/>
        <v>0</v>
      </c>
      <c r="X281" s="37"/>
      <c r="Y281" s="77"/>
      <c r="Z281" s="78"/>
      <c r="AA281" s="124" t="str">
        <f t="shared" si="85"/>
        <v>*</v>
      </c>
      <c r="AB281" s="38">
        <f t="shared" si="95"/>
        <v>46027</v>
      </c>
      <c r="AC281" s="29" t="str">
        <f t="shared" si="83"/>
        <v>月</v>
      </c>
      <c r="AD281" s="103" t="s">
        <v>1042</v>
      </c>
    </row>
    <row r="282" spans="1:30" s="35" customFormat="1" ht="23.25" thickBot="1">
      <c r="A282" s="23" t="str">
        <f>IF(B282="","",(COUNTIF($B$2:B282,B282)))</f>
        <v/>
      </c>
      <c r="B282" s="23" t="str">
        <f t="shared" si="84"/>
        <v/>
      </c>
      <c r="C282" s="56" t="s">
        <v>705</v>
      </c>
      <c r="D282" s="55" t="s">
        <v>586</v>
      </c>
      <c r="E282" s="133">
        <f>入力!I285</f>
        <v>0</v>
      </c>
      <c r="F282" s="40" t="s">
        <v>757</v>
      </c>
      <c r="G282" s="9" t="s">
        <v>648</v>
      </c>
      <c r="H282" s="64" t="s">
        <v>626</v>
      </c>
      <c r="I282" s="144">
        <v>2.9</v>
      </c>
      <c r="J282" s="40"/>
      <c r="K282" s="73"/>
      <c r="L282" s="73" t="str">
        <f t="shared" si="86"/>
        <v/>
      </c>
      <c r="M282" s="73" t="str">
        <f t="shared" si="87"/>
        <v/>
      </c>
      <c r="N282" s="73" t="str">
        <f t="shared" si="88"/>
        <v/>
      </c>
      <c r="O282" s="74"/>
      <c r="P282" s="74" t="str">
        <f t="shared" si="89"/>
        <v>WKY0023</v>
      </c>
      <c r="Q282" s="75" t="str">
        <f t="shared" si="90"/>
        <v>*親綱ロ－プ　１５Ｍ　　Ｋ   </v>
      </c>
      <c r="R282" s="75">
        <f t="shared" si="91"/>
        <v>0</v>
      </c>
      <c r="S282" s="75">
        <f t="shared" si="92"/>
        <v>2.9</v>
      </c>
      <c r="T282" s="33">
        <f t="shared" si="93"/>
        <v>0</v>
      </c>
      <c r="U282" s="33">
        <f t="shared" si="94"/>
        <v>0</v>
      </c>
      <c r="V282" s="75">
        <f t="shared" si="96"/>
        <v>0</v>
      </c>
      <c r="X282" s="37"/>
      <c r="Y282" s="77"/>
      <c r="Z282" s="78"/>
      <c r="AA282" s="124" t="str">
        <f t="shared" si="85"/>
        <v/>
      </c>
      <c r="AB282" s="38">
        <f t="shared" si="95"/>
        <v>46028</v>
      </c>
      <c r="AC282" s="29" t="str">
        <f t="shared" si="83"/>
        <v>火</v>
      </c>
      <c r="AD282" s="103"/>
    </row>
    <row r="283" spans="1:30" s="35" customFormat="1" ht="23.25" thickBot="1">
      <c r="A283" s="23" t="str">
        <f>IF(B283="","",(COUNTIF($B$2:B283,B283)))</f>
        <v/>
      </c>
      <c r="B283" s="23" t="str">
        <f t="shared" si="84"/>
        <v/>
      </c>
      <c r="C283" s="56" t="s">
        <v>707</v>
      </c>
      <c r="D283" s="55" t="s">
        <v>587</v>
      </c>
      <c r="E283" s="133">
        <f>入力!I286</f>
        <v>0</v>
      </c>
      <c r="F283" s="40" t="s">
        <v>757</v>
      </c>
      <c r="G283" s="9" t="s">
        <v>648</v>
      </c>
      <c r="H283" s="64" t="s">
        <v>627</v>
      </c>
      <c r="I283" s="144">
        <v>3.7</v>
      </c>
      <c r="J283" s="40"/>
      <c r="K283" s="73"/>
      <c r="L283" s="73" t="str">
        <f t="shared" si="86"/>
        <v/>
      </c>
      <c r="M283" s="73" t="str">
        <f t="shared" si="87"/>
        <v/>
      </c>
      <c r="N283" s="73" t="str">
        <f t="shared" si="88"/>
        <v/>
      </c>
      <c r="O283" s="74"/>
      <c r="P283" s="74" t="str">
        <f t="shared" si="89"/>
        <v>WKY0024</v>
      </c>
      <c r="Q283" s="75" t="str">
        <f t="shared" si="90"/>
        <v>*親綱ロ－プ　２０Ｍ　　Ｋ   </v>
      </c>
      <c r="R283" s="75">
        <f t="shared" si="91"/>
        <v>0</v>
      </c>
      <c r="S283" s="75">
        <f t="shared" si="92"/>
        <v>3.7</v>
      </c>
      <c r="T283" s="33">
        <f t="shared" si="93"/>
        <v>0</v>
      </c>
      <c r="U283" s="33">
        <f t="shared" si="94"/>
        <v>0</v>
      </c>
      <c r="V283" s="75">
        <f t="shared" si="96"/>
        <v>0</v>
      </c>
      <c r="X283" s="37"/>
      <c r="Y283" s="77"/>
      <c r="Z283" s="78"/>
      <c r="AA283" s="124" t="str">
        <f t="shared" si="85"/>
        <v/>
      </c>
      <c r="AB283" s="38">
        <f t="shared" si="95"/>
        <v>46029</v>
      </c>
      <c r="AC283" s="29" t="str">
        <f t="shared" si="83"/>
        <v>水</v>
      </c>
      <c r="AD283" s="103"/>
    </row>
    <row r="284" spans="1:30" s="35" customFormat="1" ht="23.25" thickBot="1">
      <c r="A284" s="23" t="str">
        <f>IF(B284="","",(COUNTIF($B$2:B284,B284)))</f>
        <v/>
      </c>
      <c r="B284" s="23" t="str">
        <f t="shared" si="84"/>
        <v/>
      </c>
      <c r="C284" s="56" t="s">
        <v>706</v>
      </c>
      <c r="D284" s="55" t="s">
        <v>588</v>
      </c>
      <c r="E284" s="133">
        <f>入力!I287</f>
        <v>0</v>
      </c>
      <c r="F284" s="40" t="s">
        <v>757</v>
      </c>
      <c r="G284" s="9" t="s">
        <v>648</v>
      </c>
      <c r="H284" s="64" t="s">
        <v>628</v>
      </c>
      <c r="I284" s="144">
        <v>5.4</v>
      </c>
      <c r="J284" s="40"/>
      <c r="K284" s="73"/>
      <c r="L284" s="73" t="str">
        <f t="shared" si="86"/>
        <v/>
      </c>
      <c r="M284" s="73" t="str">
        <f t="shared" si="87"/>
        <v/>
      </c>
      <c r="N284" s="73" t="str">
        <f t="shared" si="88"/>
        <v/>
      </c>
      <c r="O284" s="74"/>
      <c r="P284" s="74" t="str">
        <f t="shared" si="89"/>
        <v>WKY0025</v>
      </c>
      <c r="Q284" s="75" t="str">
        <f t="shared" si="90"/>
        <v>*親綱ロ－プ　３０Ｍ　　Ｋ   </v>
      </c>
      <c r="R284" s="75">
        <f t="shared" si="91"/>
        <v>0</v>
      </c>
      <c r="S284" s="75">
        <f t="shared" si="92"/>
        <v>5.4</v>
      </c>
      <c r="T284" s="33">
        <f t="shared" si="93"/>
        <v>0</v>
      </c>
      <c r="U284" s="33">
        <f t="shared" si="94"/>
        <v>0</v>
      </c>
      <c r="V284" s="75">
        <f t="shared" si="96"/>
        <v>0</v>
      </c>
      <c r="X284" s="37"/>
      <c r="Y284" s="77"/>
      <c r="Z284" s="78"/>
      <c r="AA284" s="124" t="str">
        <f t="shared" si="85"/>
        <v/>
      </c>
      <c r="AB284" s="38">
        <f t="shared" si="95"/>
        <v>46030</v>
      </c>
      <c r="AC284" s="29" t="str">
        <f t="shared" si="83"/>
        <v>木</v>
      </c>
      <c r="AD284" s="103"/>
    </row>
    <row r="285" spans="1:30" s="35" customFormat="1" ht="23.25" thickBot="1">
      <c r="A285" s="23" t="str">
        <f>IF(B285="","",(COUNTIF($B$2:B285,B285)))</f>
        <v/>
      </c>
      <c r="B285" s="23" t="str">
        <f t="shared" si="84"/>
        <v/>
      </c>
      <c r="C285" s="56" t="s">
        <v>708</v>
      </c>
      <c r="D285" s="55" t="s">
        <v>589</v>
      </c>
      <c r="E285" s="133">
        <f>入力!I288</f>
        <v>0</v>
      </c>
      <c r="F285" s="40" t="s">
        <v>757</v>
      </c>
      <c r="G285" s="9" t="s">
        <v>648</v>
      </c>
      <c r="H285" s="64" t="s">
        <v>629</v>
      </c>
      <c r="I285" s="144">
        <v>1.3</v>
      </c>
      <c r="J285" s="40"/>
      <c r="K285" s="73"/>
      <c r="L285" s="73" t="str">
        <f t="shared" si="86"/>
        <v/>
      </c>
      <c r="M285" s="73" t="str">
        <f t="shared" si="87"/>
        <v/>
      </c>
      <c r="N285" s="73" t="str">
        <f t="shared" si="88"/>
        <v/>
      </c>
      <c r="O285" s="74"/>
      <c r="P285" s="74" t="str">
        <f t="shared" si="89"/>
        <v>WKY0019</v>
      </c>
      <c r="Q285" s="75" t="str">
        <f t="shared" si="90"/>
        <v>*キョーワロック　　Ｋ   </v>
      </c>
      <c r="R285" s="75">
        <f t="shared" si="91"/>
        <v>0</v>
      </c>
      <c r="S285" s="75">
        <f t="shared" si="92"/>
        <v>1.3</v>
      </c>
      <c r="T285" s="33">
        <f t="shared" si="93"/>
        <v>0</v>
      </c>
      <c r="U285" s="33">
        <f t="shared" si="94"/>
        <v>0</v>
      </c>
      <c r="V285" s="75">
        <f t="shared" si="96"/>
        <v>0</v>
      </c>
      <c r="X285" s="37"/>
      <c r="Y285" s="77"/>
      <c r="Z285" s="78"/>
      <c r="AA285" s="124" t="str">
        <f t="shared" si="85"/>
        <v/>
      </c>
      <c r="AB285" s="38">
        <f t="shared" si="95"/>
        <v>46031</v>
      </c>
      <c r="AC285" s="29" t="str">
        <f t="shared" si="83"/>
        <v>金</v>
      </c>
      <c r="AD285" s="103"/>
    </row>
    <row r="286" spans="1:30" s="35" customFormat="1" ht="23.25" thickBot="1">
      <c r="A286" s="23" t="str">
        <f>IF(B286="","",(COUNTIF($B$2:B286,B286)))</f>
        <v/>
      </c>
      <c r="B286" s="23" t="str">
        <f t="shared" si="84"/>
        <v/>
      </c>
      <c r="C286" s="56" t="s">
        <v>1023</v>
      </c>
      <c r="D286" s="55" t="s">
        <v>1022</v>
      </c>
      <c r="E286" s="133">
        <f>入力!I289</f>
        <v>0</v>
      </c>
      <c r="F286" s="40" t="s">
        <v>757</v>
      </c>
      <c r="G286" s="9" t="s">
        <v>648</v>
      </c>
      <c r="H286" s="64" t="s">
        <v>1015</v>
      </c>
      <c r="I286" s="143">
        <v>0.85</v>
      </c>
      <c r="J286" s="40"/>
      <c r="K286" s="73"/>
      <c r="L286" s="73" t="str">
        <f t="shared" si="86"/>
        <v/>
      </c>
      <c r="M286" s="73" t="str">
        <f t="shared" si="87"/>
        <v/>
      </c>
      <c r="N286" s="73" t="str">
        <f t="shared" si="88"/>
        <v/>
      </c>
      <c r="O286" s="74"/>
      <c r="P286" s="74" t="str">
        <f t="shared" si="89"/>
        <v>WKY0135</v>
      </c>
      <c r="Q286" s="75" t="str">
        <f t="shared" si="90"/>
        <v>*キョーワピースクランプ　KY</v>
      </c>
      <c r="R286" s="75">
        <f t="shared" si="91"/>
        <v>0</v>
      </c>
      <c r="S286" s="75">
        <f t="shared" si="92"/>
        <v>0.85</v>
      </c>
      <c r="T286" s="33">
        <f t="shared" si="93"/>
        <v>0</v>
      </c>
      <c r="U286" s="33">
        <f t="shared" si="94"/>
        <v>0</v>
      </c>
      <c r="V286" s="75">
        <f t="shared" si="96"/>
        <v>0</v>
      </c>
      <c r="X286" s="37"/>
      <c r="Y286" s="77"/>
      <c r="Z286" s="78"/>
      <c r="AA286" s="124" t="str">
        <f t="shared" si="85"/>
        <v>*</v>
      </c>
      <c r="AB286" s="38">
        <f t="shared" si="95"/>
        <v>46032</v>
      </c>
      <c r="AC286" s="29" t="str">
        <f t="shared" si="83"/>
        <v>土</v>
      </c>
      <c r="AD286" s="103" t="s">
        <v>547</v>
      </c>
    </row>
    <row r="287" spans="1:30" s="35" customFormat="1" ht="23.25" thickBot="1">
      <c r="A287" s="23" t="str">
        <f>IF(B287="","",(COUNTIF($B$2:B287,B287)))</f>
        <v/>
      </c>
      <c r="B287" s="23" t="str">
        <f t="shared" si="84"/>
        <v/>
      </c>
      <c r="C287" s="56" t="s">
        <v>1012</v>
      </c>
      <c r="D287" s="55" t="s">
        <v>1013</v>
      </c>
      <c r="E287" s="133">
        <f>入力!I290</f>
        <v>0</v>
      </c>
      <c r="F287" s="40" t="s">
        <v>757</v>
      </c>
      <c r="G287" s="9" t="s">
        <v>648</v>
      </c>
      <c r="H287" s="64" t="s">
        <v>1014</v>
      </c>
      <c r="I287" s="143">
        <v>3</v>
      </c>
      <c r="J287" s="40"/>
      <c r="K287" s="73"/>
      <c r="L287" s="73" t="str">
        <f t="shared" si="86"/>
        <v/>
      </c>
      <c r="M287" s="73" t="str">
        <f t="shared" si="87"/>
        <v/>
      </c>
      <c r="N287" s="73" t="str">
        <f t="shared" si="88"/>
        <v/>
      </c>
      <c r="O287" s="74"/>
      <c r="P287" s="74" t="str">
        <f t="shared" si="89"/>
        <v>WKY0050</v>
      </c>
      <c r="Q287" s="75" t="str">
        <f t="shared" si="90"/>
        <v>*親綱支持用ベルト　３Ｍ　KY</v>
      </c>
      <c r="R287" s="75">
        <f t="shared" si="91"/>
        <v>0</v>
      </c>
      <c r="S287" s="75">
        <f t="shared" si="92"/>
        <v>3</v>
      </c>
      <c r="T287" s="33">
        <f t="shared" si="93"/>
        <v>0</v>
      </c>
      <c r="U287" s="33">
        <f t="shared" si="94"/>
        <v>0</v>
      </c>
      <c r="V287" s="75">
        <f t="shared" si="96"/>
        <v>0</v>
      </c>
      <c r="X287" s="37"/>
      <c r="Y287" s="77"/>
      <c r="Z287" s="78"/>
      <c r="AA287" s="124" t="str">
        <f t="shared" si="85"/>
        <v>*</v>
      </c>
      <c r="AB287" s="38">
        <f t="shared" si="95"/>
        <v>46033</v>
      </c>
      <c r="AC287" s="29" t="str">
        <f t="shared" si="83"/>
        <v>日</v>
      </c>
      <c r="AD287" s="103" t="s">
        <v>547</v>
      </c>
    </row>
    <row r="288" spans="1:30" s="35" customFormat="1" ht="23.25" thickBot="1">
      <c r="A288" s="23" t="str">
        <f>IF(B288="","",(COUNTIF($B$2:B288,B288)))</f>
        <v/>
      </c>
      <c r="B288" s="23" t="str">
        <f t="shared" si="84"/>
        <v/>
      </c>
      <c r="C288" s="56" t="s">
        <v>709</v>
      </c>
      <c r="D288" s="55" t="s">
        <v>631</v>
      </c>
      <c r="E288" s="133">
        <f>入力!I291</f>
        <v>0</v>
      </c>
      <c r="F288" s="40" t="s">
        <v>757</v>
      </c>
      <c r="G288" s="9" t="s">
        <v>804</v>
      </c>
      <c r="H288" s="64" t="s">
        <v>632</v>
      </c>
      <c r="I288" s="143">
        <v>3.2</v>
      </c>
      <c r="J288" s="40"/>
      <c r="K288" s="73"/>
      <c r="L288" s="73" t="str">
        <f t="shared" si="86"/>
        <v/>
      </c>
      <c r="M288" s="73" t="str">
        <f t="shared" si="87"/>
        <v/>
      </c>
      <c r="N288" s="73" t="str">
        <f t="shared" si="88"/>
        <v/>
      </c>
      <c r="O288" s="74"/>
      <c r="P288" s="74" t="str">
        <f t="shared" si="89"/>
        <v>WKY0034</v>
      </c>
      <c r="Q288" s="75" t="str">
        <f t="shared" si="90"/>
        <v>*ライトネスシルバー　１．８×５．１    KY   </v>
      </c>
      <c r="R288" s="75">
        <f t="shared" si="91"/>
        <v>0</v>
      </c>
      <c r="S288" s="75">
        <f t="shared" si="92"/>
        <v>3.2</v>
      </c>
      <c r="T288" s="33">
        <f t="shared" si="93"/>
        <v>0</v>
      </c>
      <c r="U288" s="33">
        <f t="shared" si="94"/>
        <v>0</v>
      </c>
      <c r="V288" s="75">
        <f t="shared" si="96"/>
        <v>0</v>
      </c>
      <c r="X288" s="37"/>
      <c r="Y288" s="77"/>
      <c r="Z288" s="78"/>
      <c r="AA288" s="124" t="str">
        <f t="shared" si="85"/>
        <v>*</v>
      </c>
      <c r="AB288" s="38">
        <f t="shared" si="95"/>
        <v>46034</v>
      </c>
      <c r="AC288" s="29" t="str">
        <f t="shared" si="83"/>
        <v>月</v>
      </c>
      <c r="AD288" s="103" t="s">
        <v>1040</v>
      </c>
    </row>
    <row r="289" spans="1:30" s="35" customFormat="1" ht="23.25" thickBot="1">
      <c r="A289" s="23" t="str">
        <f>IF(B289="","",(COUNTIF($B$2:B289,B289)))</f>
        <v/>
      </c>
      <c r="B289" s="23" t="str">
        <f t="shared" si="84"/>
        <v/>
      </c>
      <c r="C289" s="56" t="s">
        <v>710</v>
      </c>
      <c r="D289" s="55" t="s">
        <v>631</v>
      </c>
      <c r="E289" s="133">
        <f>入力!I292</f>
        <v>0</v>
      </c>
      <c r="F289" s="40" t="s">
        <v>757</v>
      </c>
      <c r="G289" s="9" t="s">
        <v>804</v>
      </c>
      <c r="H289" s="64" t="s">
        <v>633</v>
      </c>
      <c r="I289" s="143">
        <v>2.7</v>
      </c>
      <c r="J289" s="40"/>
      <c r="K289" s="73"/>
      <c r="L289" s="73" t="str">
        <f t="shared" si="86"/>
        <v/>
      </c>
      <c r="M289" s="73" t="str">
        <f t="shared" si="87"/>
        <v/>
      </c>
      <c r="N289" s="73" t="str">
        <f t="shared" si="88"/>
        <v/>
      </c>
      <c r="O289" s="74"/>
      <c r="P289" s="74" t="str">
        <f t="shared" si="89"/>
        <v>WKY0035</v>
      </c>
      <c r="Q289" s="75" t="str">
        <f t="shared" si="90"/>
        <v>*ライトネスシルバー　１．５×５．１    KY   </v>
      </c>
      <c r="R289" s="75">
        <f t="shared" si="91"/>
        <v>0</v>
      </c>
      <c r="S289" s="75">
        <f t="shared" si="92"/>
        <v>2.7</v>
      </c>
      <c r="T289" s="33">
        <f t="shared" si="93"/>
        <v>0</v>
      </c>
      <c r="U289" s="33">
        <f t="shared" si="94"/>
        <v>0</v>
      </c>
      <c r="V289" s="75">
        <f t="shared" si="96"/>
        <v>0</v>
      </c>
      <c r="X289" s="37"/>
      <c r="Y289" s="77"/>
      <c r="Z289" s="78"/>
      <c r="AA289" s="124" t="str">
        <f t="shared" si="85"/>
        <v/>
      </c>
      <c r="AB289" s="38">
        <f t="shared" si="95"/>
        <v>46035</v>
      </c>
      <c r="AC289" s="29" t="str">
        <f t="shared" si="83"/>
        <v>火</v>
      </c>
      <c r="AD289" s="103"/>
    </row>
    <row r="290" spans="1:30" s="35" customFormat="1" ht="23.25" thickBot="1">
      <c r="A290" s="23" t="str">
        <f>IF(B290="","",(COUNTIF($B$2:B290,B290)))</f>
        <v/>
      </c>
      <c r="B290" s="23" t="str">
        <f t="shared" si="84"/>
        <v/>
      </c>
      <c r="C290" s="56" t="s">
        <v>711</v>
      </c>
      <c r="D290" s="55" t="s">
        <v>631</v>
      </c>
      <c r="E290" s="133">
        <f>入力!I293</f>
        <v>0</v>
      </c>
      <c r="F290" s="40" t="s">
        <v>757</v>
      </c>
      <c r="G290" s="9" t="s">
        <v>804</v>
      </c>
      <c r="H290" s="64" t="s">
        <v>634</v>
      </c>
      <c r="I290" s="143">
        <v>2.25</v>
      </c>
      <c r="J290" s="40"/>
      <c r="K290" s="73"/>
      <c r="L290" s="73" t="str">
        <f t="shared" si="86"/>
        <v/>
      </c>
      <c r="M290" s="73" t="str">
        <f t="shared" si="87"/>
        <v/>
      </c>
      <c r="N290" s="73" t="str">
        <f t="shared" si="88"/>
        <v/>
      </c>
      <c r="O290" s="74"/>
      <c r="P290" s="74" t="str">
        <f t="shared" si="89"/>
        <v>WKY0036</v>
      </c>
      <c r="Q290" s="75" t="str">
        <f t="shared" si="90"/>
        <v>*ライトネスシルバー　１．２×５．１    KY   </v>
      </c>
      <c r="R290" s="75">
        <f t="shared" si="91"/>
        <v>0</v>
      </c>
      <c r="S290" s="75">
        <f t="shared" si="92"/>
        <v>2.25</v>
      </c>
      <c r="T290" s="33">
        <f t="shared" si="93"/>
        <v>0</v>
      </c>
      <c r="U290" s="33">
        <f t="shared" si="94"/>
        <v>0</v>
      </c>
      <c r="V290" s="75">
        <f t="shared" si="96"/>
        <v>0</v>
      </c>
      <c r="X290" s="37"/>
      <c r="Y290" s="77"/>
      <c r="Z290" s="78"/>
      <c r="AA290" s="124" t="str">
        <f t="shared" si="85"/>
        <v/>
      </c>
      <c r="AB290" s="38">
        <f t="shared" si="95"/>
        <v>46036</v>
      </c>
      <c r="AC290" s="29" t="str">
        <f t="shared" si="83"/>
        <v>水</v>
      </c>
      <c r="AD290" s="103"/>
    </row>
    <row r="291" spans="1:30" s="35" customFormat="1" ht="23.25" thickBot="1">
      <c r="A291" s="23" t="str">
        <f>IF(B291="","",(COUNTIF($B$2:B291,B291)))</f>
        <v/>
      </c>
      <c r="B291" s="23" t="str">
        <f t="shared" si="84"/>
        <v/>
      </c>
      <c r="C291" s="56" t="s">
        <v>712</v>
      </c>
      <c r="D291" s="55" t="s">
        <v>631</v>
      </c>
      <c r="E291" s="133">
        <f>入力!I294</f>
        <v>0</v>
      </c>
      <c r="F291" s="40" t="s">
        <v>757</v>
      </c>
      <c r="G291" s="9" t="s">
        <v>804</v>
      </c>
      <c r="H291" s="64" t="s">
        <v>635</v>
      </c>
      <c r="I291" s="143">
        <v>1.75</v>
      </c>
      <c r="J291" s="40"/>
      <c r="K291" s="73"/>
      <c r="L291" s="73" t="str">
        <f t="shared" si="86"/>
        <v/>
      </c>
      <c r="M291" s="73" t="str">
        <f t="shared" si="87"/>
        <v/>
      </c>
      <c r="N291" s="73" t="str">
        <f t="shared" si="88"/>
        <v/>
      </c>
      <c r="O291" s="74"/>
      <c r="P291" s="74" t="str">
        <f t="shared" si="89"/>
        <v>WKY0037</v>
      </c>
      <c r="Q291" s="75" t="str">
        <f t="shared" si="90"/>
        <v>*ライトネスシルバー　０．９×５．１    KY   </v>
      </c>
      <c r="R291" s="75">
        <f t="shared" si="91"/>
        <v>0</v>
      </c>
      <c r="S291" s="75">
        <f t="shared" si="92"/>
        <v>1.75</v>
      </c>
      <c r="T291" s="33">
        <f t="shared" si="93"/>
        <v>0</v>
      </c>
      <c r="U291" s="33">
        <f t="shared" si="94"/>
        <v>0</v>
      </c>
      <c r="V291" s="75">
        <f t="shared" si="96"/>
        <v>0</v>
      </c>
      <c r="X291" s="37"/>
      <c r="Y291" s="77"/>
      <c r="Z291" s="78"/>
      <c r="AA291" s="124" t="str">
        <f t="shared" si="85"/>
        <v/>
      </c>
      <c r="AB291" s="38">
        <f t="shared" si="95"/>
        <v>46037</v>
      </c>
      <c r="AC291" s="29" t="str">
        <f t="shared" si="83"/>
        <v>木</v>
      </c>
      <c r="AD291" s="103"/>
    </row>
    <row r="292" spans="1:30" s="35" customFormat="1" ht="23.25" thickBot="1">
      <c r="A292" s="23" t="str">
        <f>IF(B292="","",(COUNTIF($B$2:B292,B292)))</f>
        <v/>
      </c>
      <c r="B292" s="23" t="str">
        <f t="shared" si="84"/>
        <v/>
      </c>
      <c r="C292" s="56" t="s">
        <v>713</v>
      </c>
      <c r="D292" s="55" t="s">
        <v>631</v>
      </c>
      <c r="E292" s="133">
        <f>入力!I295</f>
        <v>0</v>
      </c>
      <c r="F292" s="40" t="s">
        <v>757</v>
      </c>
      <c r="G292" s="9" t="s">
        <v>804</v>
      </c>
      <c r="H292" s="64" t="s">
        <v>636</v>
      </c>
      <c r="I292" s="143">
        <v>1.25</v>
      </c>
      <c r="J292" s="40"/>
      <c r="K292" s="73"/>
      <c r="L292" s="73" t="str">
        <f t="shared" si="86"/>
        <v/>
      </c>
      <c r="M292" s="73" t="str">
        <f t="shared" si="87"/>
        <v/>
      </c>
      <c r="N292" s="73" t="str">
        <f t="shared" si="88"/>
        <v/>
      </c>
      <c r="O292" s="74"/>
      <c r="P292" s="74" t="str">
        <f t="shared" si="89"/>
        <v>WKY0038</v>
      </c>
      <c r="Q292" s="75" t="str">
        <f t="shared" si="90"/>
        <v>*ライトネスシルバー　０．６×５．１    KY   </v>
      </c>
      <c r="R292" s="75">
        <f t="shared" si="91"/>
        <v>0</v>
      </c>
      <c r="S292" s="75">
        <f t="shared" si="92"/>
        <v>1.25</v>
      </c>
      <c r="T292" s="33">
        <f t="shared" si="93"/>
        <v>0</v>
      </c>
      <c r="U292" s="33">
        <f t="shared" si="94"/>
        <v>0</v>
      </c>
      <c r="V292" s="75">
        <f t="shared" si="96"/>
        <v>0</v>
      </c>
      <c r="X292" s="37"/>
      <c r="Y292" s="77"/>
      <c r="Z292" s="78"/>
      <c r="AA292" s="124" t="str">
        <f t="shared" si="85"/>
        <v/>
      </c>
      <c r="AB292" s="38">
        <f t="shared" si="95"/>
        <v>46038</v>
      </c>
      <c r="AC292" s="29" t="str">
        <f t="shared" si="83"/>
        <v>金</v>
      </c>
      <c r="AD292" s="103"/>
    </row>
    <row r="293" spans="1:30" s="35" customFormat="1" ht="23.25" thickBot="1">
      <c r="A293" s="23" t="str">
        <f>IF(B293="","",(COUNTIF($B$2:B293,B293)))</f>
        <v/>
      </c>
      <c r="B293" s="23" t="str">
        <f t="shared" si="84"/>
        <v/>
      </c>
      <c r="C293" s="56" t="s">
        <v>714</v>
      </c>
      <c r="D293" s="55" t="s">
        <v>637</v>
      </c>
      <c r="E293" s="133">
        <f>入力!I296</f>
        <v>0</v>
      </c>
      <c r="F293" s="40" t="s">
        <v>757</v>
      </c>
      <c r="G293" s="9" t="s">
        <v>804</v>
      </c>
      <c r="H293" s="54" t="s">
        <v>638</v>
      </c>
      <c r="I293" s="143">
        <v>3.8</v>
      </c>
      <c r="J293" s="40"/>
      <c r="K293" s="73"/>
      <c r="L293" s="73" t="str">
        <f t="shared" si="86"/>
        <v/>
      </c>
      <c r="M293" s="73" t="str">
        <f t="shared" si="87"/>
        <v/>
      </c>
      <c r="N293" s="73" t="str">
        <f t="shared" si="88"/>
        <v/>
      </c>
      <c r="O293" s="74"/>
      <c r="P293" s="74" t="str">
        <f t="shared" si="89"/>
        <v>WKY2305</v>
      </c>
      <c r="Q293" s="75" t="str">
        <f t="shared" si="90"/>
        <v>*防炎養生シート　１．８×５．１    KY   </v>
      </c>
      <c r="R293" s="75">
        <f t="shared" si="91"/>
        <v>0</v>
      </c>
      <c r="S293" s="75">
        <f t="shared" si="92"/>
        <v>3.8</v>
      </c>
      <c r="T293" s="33">
        <f t="shared" si="93"/>
        <v>0</v>
      </c>
      <c r="U293" s="33">
        <f t="shared" si="94"/>
        <v>0</v>
      </c>
      <c r="V293" s="75">
        <f t="shared" si="96"/>
        <v>0</v>
      </c>
      <c r="X293" s="37"/>
      <c r="Y293" s="77"/>
      <c r="Z293" s="78"/>
      <c r="AA293" s="124" t="str">
        <f t="shared" si="85"/>
        <v>*</v>
      </c>
      <c r="AB293" s="38">
        <f t="shared" si="95"/>
        <v>46039</v>
      </c>
      <c r="AC293" s="29" t="str">
        <f t="shared" si="83"/>
        <v>土</v>
      </c>
      <c r="AD293" s="103" t="s">
        <v>547</v>
      </c>
    </row>
    <row r="294" spans="1:30" s="35" customFormat="1" ht="23.25" thickBot="1">
      <c r="A294" s="23" t="str">
        <f>IF(B294="","",(COUNTIF($B$2:B294,B294)))</f>
        <v/>
      </c>
      <c r="B294" s="23" t="str">
        <f t="shared" si="84"/>
        <v/>
      </c>
      <c r="C294" s="56" t="s">
        <v>715</v>
      </c>
      <c r="D294" s="55" t="s">
        <v>637</v>
      </c>
      <c r="E294" s="133">
        <f>入力!I297</f>
        <v>0</v>
      </c>
      <c r="F294" s="40" t="s">
        <v>757</v>
      </c>
      <c r="G294" s="9" t="s">
        <v>804</v>
      </c>
      <c r="H294" s="54" t="s">
        <v>639</v>
      </c>
      <c r="I294" s="143">
        <v>3</v>
      </c>
      <c r="J294" s="40"/>
      <c r="K294" s="73"/>
      <c r="L294" s="73" t="str">
        <f t="shared" si="86"/>
        <v/>
      </c>
      <c r="M294" s="73" t="str">
        <f t="shared" si="87"/>
        <v/>
      </c>
      <c r="N294" s="73" t="str">
        <f t="shared" si="88"/>
        <v/>
      </c>
      <c r="O294" s="74"/>
      <c r="P294" s="74" t="str">
        <f t="shared" si="89"/>
        <v>WKY2304</v>
      </c>
      <c r="Q294" s="75" t="str">
        <f t="shared" si="90"/>
        <v>*防炎養生シート　１．５×５．１    KY   </v>
      </c>
      <c r="R294" s="75">
        <f t="shared" si="91"/>
        <v>0</v>
      </c>
      <c r="S294" s="75">
        <f t="shared" si="92"/>
        <v>3</v>
      </c>
      <c r="T294" s="33">
        <f t="shared" si="93"/>
        <v>0</v>
      </c>
      <c r="U294" s="33">
        <f t="shared" si="94"/>
        <v>0</v>
      </c>
      <c r="V294" s="75">
        <f t="shared" si="96"/>
        <v>0</v>
      </c>
      <c r="X294" s="37"/>
      <c r="Y294" s="77"/>
      <c r="Z294" s="78"/>
      <c r="AA294" s="124" t="str">
        <f t="shared" si="85"/>
        <v>*</v>
      </c>
      <c r="AB294" s="38">
        <f t="shared" si="95"/>
        <v>46040</v>
      </c>
      <c r="AC294" s="29" t="str">
        <f t="shared" si="83"/>
        <v>日</v>
      </c>
      <c r="AD294" s="103" t="s">
        <v>547</v>
      </c>
    </row>
    <row r="295" spans="1:30" s="35" customFormat="1" ht="23.25" thickBot="1">
      <c r="A295" s="23" t="str">
        <f>IF(B295="","",(COUNTIF($B$2:B295,B295)))</f>
        <v/>
      </c>
      <c r="B295" s="23" t="str">
        <f t="shared" si="84"/>
        <v/>
      </c>
      <c r="C295" s="56" t="s">
        <v>716</v>
      </c>
      <c r="D295" s="55" t="s">
        <v>637</v>
      </c>
      <c r="E295" s="133">
        <f>入力!I298</f>
        <v>0</v>
      </c>
      <c r="F295" s="40" t="s">
        <v>757</v>
      </c>
      <c r="G295" s="9" t="s">
        <v>804</v>
      </c>
      <c r="H295" s="54" t="s">
        <v>640</v>
      </c>
      <c r="I295" s="143">
        <v>2.4</v>
      </c>
      <c r="J295" s="40"/>
      <c r="K295" s="73"/>
      <c r="L295" s="73" t="str">
        <f t="shared" si="86"/>
        <v/>
      </c>
      <c r="M295" s="73" t="str">
        <f t="shared" si="87"/>
        <v/>
      </c>
      <c r="N295" s="73" t="str">
        <f t="shared" si="88"/>
        <v/>
      </c>
      <c r="O295" s="74"/>
      <c r="P295" s="74" t="str">
        <f t="shared" si="89"/>
        <v>WKY2303</v>
      </c>
      <c r="Q295" s="75" t="str">
        <f t="shared" si="90"/>
        <v>*防炎養生シート　１．２×５．１    KY   </v>
      </c>
      <c r="R295" s="75">
        <f t="shared" si="91"/>
        <v>0</v>
      </c>
      <c r="S295" s="75">
        <f t="shared" si="92"/>
        <v>2.4</v>
      </c>
      <c r="T295" s="33">
        <f t="shared" si="93"/>
        <v>0</v>
      </c>
      <c r="U295" s="33">
        <f t="shared" si="94"/>
        <v>0</v>
      </c>
      <c r="V295" s="75">
        <f t="shared" si="96"/>
        <v>0</v>
      </c>
      <c r="X295" s="37"/>
      <c r="Y295" s="77"/>
      <c r="Z295" s="78"/>
      <c r="AA295" s="124" t="str">
        <f t="shared" si="85"/>
        <v/>
      </c>
      <c r="AB295" s="38">
        <f t="shared" si="95"/>
        <v>46041</v>
      </c>
      <c r="AC295" s="29" t="str">
        <f t="shared" si="83"/>
        <v>月</v>
      </c>
      <c r="AD295" s="103"/>
    </row>
    <row r="296" spans="1:30" s="35" customFormat="1" ht="23.25" thickBot="1">
      <c r="A296" s="23" t="str">
        <f>IF(B296="","",(COUNTIF($B$2:B296,B296)))</f>
        <v/>
      </c>
      <c r="B296" s="23" t="str">
        <f t="shared" si="84"/>
        <v/>
      </c>
      <c r="C296" s="56" t="s">
        <v>717</v>
      </c>
      <c r="D296" s="55" t="s">
        <v>637</v>
      </c>
      <c r="E296" s="133">
        <f>入力!I299</f>
        <v>0</v>
      </c>
      <c r="F296" s="40" t="s">
        <v>757</v>
      </c>
      <c r="G296" s="9" t="s">
        <v>804</v>
      </c>
      <c r="H296" s="54" t="s">
        <v>641</v>
      </c>
      <c r="I296" s="143">
        <v>1.9</v>
      </c>
      <c r="J296" s="40"/>
      <c r="K296" s="73"/>
      <c r="L296" s="73" t="str">
        <f t="shared" si="86"/>
        <v/>
      </c>
      <c r="M296" s="73" t="str">
        <f t="shared" si="87"/>
        <v/>
      </c>
      <c r="N296" s="73" t="str">
        <f t="shared" si="88"/>
        <v/>
      </c>
      <c r="O296" s="74"/>
      <c r="P296" s="74" t="str">
        <f t="shared" si="89"/>
        <v>WKY2302</v>
      </c>
      <c r="Q296" s="75" t="str">
        <f t="shared" si="90"/>
        <v>*防炎養生シート　０．９×５．１    KY   </v>
      </c>
      <c r="R296" s="75">
        <f t="shared" si="91"/>
        <v>0</v>
      </c>
      <c r="S296" s="75">
        <f t="shared" si="92"/>
        <v>1.9</v>
      </c>
      <c r="T296" s="33">
        <f t="shared" si="93"/>
        <v>0</v>
      </c>
      <c r="U296" s="33">
        <f t="shared" si="94"/>
        <v>0</v>
      </c>
      <c r="V296" s="75">
        <f t="shared" si="96"/>
        <v>0</v>
      </c>
      <c r="X296" s="37"/>
      <c r="Y296" s="77"/>
      <c r="Z296" s="78"/>
      <c r="AA296" s="124" t="str">
        <f t="shared" si="85"/>
        <v/>
      </c>
      <c r="AB296" s="38">
        <f t="shared" si="95"/>
        <v>46042</v>
      </c>
      <c r="AC296" s="29" t="str">
        <f t="shared" si="83"/>
        <v>火</v>
      </c>
      <c r="AD296" s="103"/>
    </row>
    <row r="297" spans="1:30" s="35" customFormat="1" ht="23.25" thickBot="1">
      <c r="A297" s="23" t="str">
        <f>IF(B297="","",(COUNTIF($B$2:B297,B297)))</f>
        <v/>
      </c>
      <c r="B297" s="23" t="str">
        <f t="shared" si="84"/>
        <v/>
      </c>
      <c r="C297" s="56" t="s">
        <v>718</v>
      </c>
      <c r="D297" s="55" t="s">
        <v>637</v>
      </c>
      <c r="E297" s="133">
        <f>入力!I300</f>
        <v>0</v>
      </c>
      <c r="F297" s="40" t="s">
        <v>757</v>
      </c>
      <c r="G297" s="9" t="s">
        <v>804</v>
      </c>
      <c r="H297" s="54" t="s">
        <v>642</v>
      </c>
      <c r="I297" s="143">
        <v>1.4</v>
      </c>
      <c r="J297" s="40"/>
      <c r="K297" s="73"/>
      <c r="L297" s="73" t="str">
        <f t="shared" si="86"/>
        <v/>
      </c>
      <c r="M297" s="73" t="str">
        <f t="shared" si="87"/>
        <v/>
      </c>
      <c r="N297" s="73" t="str">
        <f t="shared" si="88"/>
        <v/>
      </c>
      <c r="O297" s="74"/>
      <c r="P297" s="74" t="str">
        <f t="shared" si="89"/>
        <v>WKY2301</v>
      </c>
      <c r="Q297" s="75" t="str">
        <f t="shared" si="90"/>
        <v>*防炎養生シート　０．６×５．１    KY   </v>
      </c>
      <c r="R297" s="75">
        <f t="shared" si="91"/>
        <v>0</v>
      </c>
      <c r="S297" s="75">
        <f t="shared" si="92"/>
        <v>1.4</v>
      </c>
      <c r="T297" s="33">
        <f t="shared" si="93"/>
        <v>0</v>
      </c>
      <c r="U297" s="33">
        <f t="shared" si="94"/>
        <v>0</v>
      </c>
      <c r="V297" s="75">
        <f t="shared" si="96"/>
        <v>0</v>
      </c>
      <c r="X297" s="37"/>
      <c r="Y297" s="77"/>
      <c r="Z297" s="78"/>
      <c r="AA297" s="124" t="str">
        <f t="shared" si="85"/>
        <v/>
      </c>
      <c r="AB297" s="38">
        <f t="shared" si="95"/>
        <v>46043</v>
      </c>
      <c r="AC297" s="29" t="str">
        <f t="shared" si="83"/>
        <v>水</v>
      </c>
      <c r="AD297" s="103"/>
    </row>
    <row r="298" spans="1:30" s="35" customFormat="1" ht="23.25" thickBot="1">
      <c r="A298" s="23" t="str">
        <f>IF(B298="","",(COUNTIF($B$2:B298,B298)))</f>
        <v/>
      </c>
      <c r="B298" s="23" t="str">
        <f t="shared" si="84"/>
        <v/>
      </c>
      <c r="C298" s="56" t="s">
        <v>719</v>
      </c>
      <c r="D298" s="55"/>
      <c r="E298" s="133">
        <f>入力!I301</f>
        <v>0</v>
      </c>
      <c r="F298" s="40" t="s">
        <v>757</v>
      </c>
      <c r="G298" s="9" t="s">
        <v>804</v>
      </c>
      <c r="H298" s="54" t="s">
        <v>643</v>
      </c>
      <c r="I298" s="143">
        <v>5.7</v>
      </c>
      <c r="J298" s="40"/>
      <c r="K298" s="73"/>
      <c r="L298" s="73" t="str">
        <f t="shared" si="86"/>
        <v/>
      </c>
      <c r="M298" s="73" t="str">
        <f t="shared" si="87"/>
        <v/>
      </c>
      <c r="N298" s="73" t="str">
        <f t="shared" si="88"/>
        <v/>
      </c>
      <c r="O298" s="74"/>
      <c r="P298" s="74" t="str">
        <f t="shared" si="89"/>
        <v>WKY2433</v>
      </c>
      <c r="Q298" s="75" t="str">
        <f t="shared" si="90"/>
        <v>*軽量防音シート　１．８×３．４　Ｋ   </v>
      </c>
      <c r="R298" s="75">
        <f t="shared" si="91"/>
        <v>0</v>
      </c>
      <c r="S298" s="75">
        <f t="shared" si="92"/>
        <v>5.7</v>
      </c>
      <c r="T298" s="33">
        <f t="shared" si="93"/>
        <v>0</v>
      </c>
      <c r="U298" s="33">
        <f t="shared" si="94"/>
        <v>0</v>
      </c>
      <c r="V298" s="75">
        <f t="shared" si="96"/>
        <v>0</v>
      </c>
      <c r="X298" s="37"/>
      <c r="Y298" s="77"/>
      <c r="Z298" s="78"/>
      <c r="AA298" s="124" t="str">
        <f t="shared" si="85"/>
        <v/>
      </c>
      <c r="AB298" s="38">
        <f t="shared" si="95"/>
        <v>46044</v>
      </c>
      <c r="AC298" s="29" t="str">
        <f t="shared" si="83"/>
        <v>木</v>
      </c>
      <c r="AD298" s="103"/>
    </row>
    <row r="299" spans="1:30" s="35" customFormat="1" ht="23.25" thickBot="1">
      <c r="A299" s="23" t="str">
        <f>IF(B299="","",(COUNTIF($B$2:B299,B299)))</f>
        <v/>
      </c>
      <c r="B299" s="23" t="str">
        <f t="shared" si="84"/>
        <v/>
      </c>
      <c r="C299" s="56" t="s">
        <v>720</v>
      </c>
      <c r="D299" s="55"/>
      <c r="E299" s="133">
        <f>入力!I302</f>
        <v>0</v>
      </c>
      <c r="F299" s="40" t="s">
        <v>757</v>
      </c>
      <c r="G299" s="9" t="s">
        <v>804</v>
      </c>
      <c r="H299" s="54" t="s">
        <v>644</v>
      </c>
      <c r="I299" s="143">
        <v>4.9000000000000004</v>
      </c>
      <c r="J299" s="40"/>
      <c r="K299" s="73"/>
      <c r="L299" s="73" t="str">
        <f t="shared" si="86"/>
        <v/>
      </c>
      <c r="M299" s="73" t="str">
        <f t="shared" si="87"/>
        <v/>
      </c>
      <c r="N299" s="73" t="str">
        <f t="shared" si="88"/>
        <v/>
      </c>
      <c r="O299" s="74"/>
      <c r="P299" s="74" t="str">
        <f t="shared" si="89"/>
        <v>WKY2434</v>
      </c>
      <c r="Q299" s="75" t="str">
        <f t="shared" si="90"/>
        <v>*軽量防音シート　１．５×３．４　Ｋ   </v>
      </c>
      <c r="R299" s="75">
        <f t="shared" si="91"/>
        <v>0</v>
      </c>
      <c r="S299" s="75">
        <f t="shared" si="92"/>
        <v>4.9000000000000004</v>
      </c>
      <c r="T299" s="33">
        <f t="shared" si="93"/>
        <v>0</v>
      </c>
      <c r="U299" s="33">
        <f t="shared" si="94"/>
        <v>0</v>
      </c>
      <c r="V299" s="75">
        <f t="shared" si="96"/>
        <v>0</v>
      </c>
      <c r="X299" s="37"/>
      <c r="Y299" s="77"/>
      <c r="Z299" s="78"/>
      <c r="AA299" s="124" t="str">
        <f t="shared" si="85"/>
        <v/>
      </c>
      <c r="AB299" s="38">
        <f t="shared" si="95"/>
        <v>46045</v>
      </c>
      <c r="AC299" s="29" t="str">
        <f t="shared" si="83"/>
        <v>金</v>
      </c>
      <c r="AD299" s="103"/>
    </row>
    <row r="300" spans="1:30" s="35" customFormat="1" ht="23.25" thickBot="1">
      <c r="A300" s="23" t="str">
        <f>IF(B300="","",(COUNTIF($B$2:B300,B300)))</f>
        <v/>
      </c>
      <c r="B300" s="23" t="str">
        <f t="shared" si="84"/>
        <v/>
      </c>
      <c r="C300" s="56" t="s">
        <v>721</v>
      </c>
      <c r="D300" s="55"/>
      <c r="E300" s="133">
        <f>入力!I303</f>
        <v>0</v>
      </c>
      <c r="F300" s="40" t="s">
        <v>757</v>
      </c>
      <c r="G300" s="9" t="s">
        <v>804</v>
      </c>
      <c r="H300" s="54" t="s">
        <v>645</v>
      </c>
      <c r="I300" s="143">
        <v>4</v>
      </c>
      <c r="J300" s="40"/>
      <c r="K300" s="73"/>
      <c r="L300" s="73" t="str">
        <f t="shared" si="86"/>
        <v/>
      </c>
      <c r="M300" s="73" t="str">
        <f t="shared" si="87"/>
        <v/>
      </c>
      <c r="N300" s="73" t="str">
        <f t="shared" si="88"/>
        <v/>
      </c>
      <c r="O300" s="74"/>
      <c r="P300" s="74" t="str">
        <f t="shared" si="89"/>
        <v>WKY2432</v>
      </c>
      <c r="Q300" s="75" t="str">
        <f t="shared" si="90"/>
        <v>*軽量防音シート　１．２×３．４　Ｋ   </v>
      </c>
      <c r="R300" s="75">
        <f t="shared" si="91"/>
        <v>0</v>
      </c>
      <c r="S300" s="75">
        <f t="shared" si="92"/>
        <v>4</v>
      </c>
      <c r="T300" s="33">
        <f t="shared" si="93"/>
        <v>0</v>
      </c>
      <c r="U300" s="33">
        <f t="shared" si="94"/>
        <v>0</v>
      </c>
      <c r="V300" s="75">
        <f t="shared" si="96"/>
        <v>0</v>
      </c>
      <c r="X300" s="37"/>
      <c r="Y300" s="77"/>
      <c r="Z300" s="78"/>
      <c r="AA300" s="124" t="str">
        <f t="shared" si="85"/>
        <v>*</v>
      </c>
      <c r="AB300" s="38">
        <f t="shared" si="95"/>
        <v>46046</v>
      </c>
      <c r="AC300" s="29" t="str">
        <f t="shared" si="83"/>
        <v>土</v>
      </c>
      <c r="AD300" s="103" t="s">
        <v>547</v>
      </c>
    </row>
    <row r="301" spans="1:30" s="35" customFormat="1" ht="23.25" thickBot="1">
      <c r="A301" s="23" t="str">
        <f>IF(B301="","",(COUNTIF($B$2:B301,B301)))</f>
        <v/>
      </c>
      <c r="B301" s="23" t="str">
        <f t="shared" si="84"/>
        <v/>
      </c>
      <c r="C301" s="56" t="s">
        <v>722</v>
      </c>
      <c r="D301" s="55"/>
      <c r="E301" s="133">
        <f>入力!I304</f>
        <v>0</v>
      </c>
      <c r="F301" s="40" t="s">
        <v>757</v>
      </c>
      <c r="G301" s="9" t="s">
        <v>804</v>
      </c>
      <c r="H301" s="54" t="s">
        <v>646</v>
      </c>
      <c r="I301" s="143">
        <v>3.1</v>
      </c>
      <c r="J301" s="40"/>
      <c r="K301" s="73"/>
      <c r="L301" s="73" t="str">
        <f t="shared" si="86"/>
        <v/>
      </c>
      <c r="M301" s="73" t="str">
        <f t="shared" si="87"/>
        <v/>
      </c>
      <c r="N301" s="73" t="str">
        <f t="shared" si="88"/>
        <v/>
      </c>
      <c r="O301" s="74"/>
      <c r="P301" s="74" t="str">
        <f t="shared" si="89"/>
        <v>WKY2431</v>
      </c>
      <c r="Q301" s="75" t="str">
        <f t="shared" si="90"/>
        <v>*軽量防音シート　０．９×３．４　Ｋ   </v>
      </c>
      <c r="R301" s="75">
        <f t="shared" si="91"/>
        <v>0</v>
      </c>
      <c r="S301" s="75">
        <f t="shared" si="92"/>
        <v>3.1</v>
      </c>
      <c r="T301" s="33">
        <f t="shared" si="93"/>
        <v>0</v>
      </c>
      <c r="U301" s="33">
        <f t="shared" si="94"/>
        <v>0</v>
      </c>
      <c r="V301" s="75">
        <f t="shared" si="96"/>
        <v>0</v>
      </c>
      <c r="X301" s="37"/>
      <c r="Y301" s="77"/>
      <c r="Z301" s="78"/>
      <c r="AA301" s="124" t="str">
        <f t="shared" si="85"/>
        <v>*</v>
      </c>
      <c r="AB301" s="38">
        <f t="shared" si="95"/>
        <v>46047</v>
      </c>
      <c r="AC301" s="29" t="str">
        <f t="shared" si="83"/>
        <v>日</v>
      </c>
      <c r="AD301" s="103" t="s">
        <v>547</v>
      </c>
    </row>
    <row r="302" spans="1:30" s="35" customFormat="1" ht="23.25" thickBot="1">
      <c r="A302" s="23" t="str">
        <f>IF(B302="","",(COUNTIF($B$2:B302,B302)))</f>
        <v/>
      </c>
      <c r="B302" s="23" t="str">
        <f t="shared" si="84"/>
        <v/>
      </c>
      <c r="C302" s="56" t="s">
        <v>723</v>
      </c>
      <c r="D302" s="55"/>
      <c r="E302" s="133">
        <f>入力!I305</f>
        <v>0</v>
      </c>
      <c r="F302" s="40" t="s">
        <v>757</v>
      </c>
      <c r="G302" s="9" t="s">
        <v>804</v>
      </c>
      <c r="H302" s="54" t="s">
        <v>647</v>
      </c>
      <c r="I302" s="143">
        <v>2.5</v>
      </c>
      <c r="J302" s="40"/>
      <c r="K302" s="73"/>
      <c r="L302" s="73" t="str">
        <f t="shared" si="86"/>
        <v/>
      </c>
      <c r="M302" s="73" t="str">
        <f t="shared" si="87"/>
        <v/>
      </c>
      <c r="N302" s="73" t="str">
        <f t="shared" si="88"/>
        <v/>
      </c>
      <c r="O302" s="74"/>
      <c r="P302" s="74" t="str">
        <f t="shared" si="89"/>
        <v>WKY2435</v>
      </c>
      <c r="Q302" s="75" t="str">
        <f t="shared" si="90"/>
        <v>*軽量防音シート　０．６×３．４　Ｋ   </v>
      </c>
      <c r="R302" s="75">
        <f t="shared" si="91"/>
        <v>0</v>
      </c>
      <c r="S302" s="75">
        <f t="shared" si="92"/>
        <v>2.5</v>
      </c>
      <c r="T302" s="33">
        <f t="shared" si="93"/>
        <v>0</v>
      </c>
      <c r="U302" s="33">
        <f t="shared" si="94"/>
        <v>0</v>
      </c>
      <c r="V302" s="75">
        <f t="shared" si="96"/>
        <v>0</v>
      </c>
      <c r="X302" s="37"/>
      <c r="Y302" s="77"/>
      <c r="Z302" s="78"/>
      <c r="AA302" s="124" t="str">
        <f t="shared" si="85"/>
        <v/>
      </c>
      <c r="AB302" s="38">
        <f t="shared" si="95"/>
        <v>46048</v>
      </c>
      <c r="AC302" s="29" t="str">
        <f t="shared" si="83"/>
        <v>月</v>
      </c>
      <c r="AD302" s="103"/>
    </row>
    <row r="303" spans="1:30" s="35" customFormat="1" ht="23.25" thickBot="1">
      <c r="A303" s="23" t="str">
        <f>IF(B303="","",(COUNTIF($B$2:B303,B303)))</f>
        <v/>
      </c>
      <c r="B303" s="23" t="str">
        <f t="shared" si="84"/>
        <v/>
      </c>
      <c r="C303" s="56" t="s">
        <v>724</v>
      </c>
      <c r="D303" s="55" t="s">
        <v>975</v>
      </c>
      <c r="E303" s="133">
        <f>入力!I306</f>
        <v>0</v>
      </c>
      <c r="F303" s="40" t="s">
        <v>757</v>
      </c>
      <c r="G303" s="9" t="s">
        <v>648</v>
      </c>
      <c r="H303" s="54" t="s">
        <v>650</v>
      </c>
      <c r="I303" s="143">
        <v>2.1800000000000002</v>
      </c>
      <c r="J303" s="40"/>
      <c r="K303" s="73"/>
      <c r="L303" s="73" t="str">
        <f t="shared" si="86"/>
        <v/>
      </c>
      <c r="M303" s="73" t="str">
        <f t="shared" si="87"/>
        <v/>
      </c>
      <c r="N303" s="73" t="str">
        <f t="shared" si="88"/>
        <v/>
      </c>
      <c r="O303" s="74"/>
      <c r="P303" s="74" t="str">
        <f t="shared" si="89"/>
        <v>WKY0057</v>
      </c>
      <c r="Q303" s="75" t="str">
        <f t="shared" si="90"/>
        <v>*安全ブロック(ベルトタイプ)６Ｍ　   </v>
      </c>
      <c r="R303" s="75">
        <f t="shared" si="91"/>
        <v>0</v>
      </c>
      <c r="S303" s="75">
        <f t="shared" si="92"/>
        <v>2.1800000000000002</v>
      </c>
      <c r="T303" s="33">
        <f t="shared" si="93"/>
        <v>0</v>
      </c>
      <c r="U303" s="33">
        <f t="shared" si="94"/>
        <v>0</v>
      </c>
      <c r="V303" s="75">
        <f t="shared" si="96"/>
        <v>0</v>
      </c>
      <c r="X303" s="37"/>
      <c r="Y303" s="77"/>
      <c r="Z303" s="78"/>
      <c r="AA303" s="124" t="str">
        <f t="shared" si="85"/>
        <v/>
      </c>
      <c r="AB303" s="38">
        <f t="shared" si="95"/>
        <v>46049</v>
      </c>
      <c r="AC303" s="29" t="str">
        <f t="shared" si="83"/>
        <v>火</v>
      </c>
      <c r="AD303" s="103"/>
    </row>
    <row r="304" spans="1:30" s="35" customFormat="1" ht="23.25" thickBot="1">
      <c r="A304" s="23" t="str">
        <f>IF(B304="","",(COUNTIF($B$2:B304,B304)))</f>
        <v/>
      </c>
      <c r="B304" s="23" t="str">
        <f t="shared" si="84"/>
        <v/>
      </c>
      <c r="C304" s="64" t="s">
        <v>725</v>
      </c>
      <c r="D304" s="55" t="s">
        <v>974</v>
      </c>
      <c r="E304" s="133">
        <f>入力!I307</f>
        <v>0</v>
      </c>
      <c r="F304" s="40" t="s">
        <v>757</v>
      </c>
      <c r="G304" s="9" t="s">
        <v>648</v>
      </c>
      <c r="H304" s="54" t="s">
        <v>651</v>
      </c>
      <c r="I304" s="143"/>
      <c r="J304" s="40"/>
      <c r="K304" s="73"/>
      <c r="L304" s="73" t="str">
        <f t="shared" si="86"/>
        <v/>
      </c>
      <c r="M304" s="73" t="str">
        <f t="shared" si="87"/>
        <v/>
      </c>
      <c r="N304" s="73" t="str">
        <f t="shared" si="88"/>
        <v/>
      </c>
      <c r="O304" s="74"/>
      <c r="P304" s="74" t="str">
        <f t="shared" si="89"/>
        <v>WKY0049</v>
      </c>
      <c r="Q304" s="75" t="str">
        <f t="shared" si="90"/>
        <v>*安全ブロック用引寄せロープ　６Ｍ</v>
      </c>
      <c r="R304" s="75">
        <f t="shared" si="91"/>
        <v>0</v>
      </c>
      <c r="S304" s="75">
        <f t="shared" si="92"/>
        <v>0</v>
      </c>
      <c r="T304" s="33">
        <f t="shared" si="93"/>
        <v>0</v>
      </c>
      <c r="U304" s="33">
        <f t="shared" si="94"/>
        <v>0</v>
      </c>
      <c r="V304" s="75">
        <f t="shared" si="96"/>
        <v>0</v>
      </c>
      <c r="X304" s="37"/>
      <c r="Y304" s="77"/>
      <c r="Z304" s="78"/>
      <c r="AA304" s="124" t="str">
        <f t="shared" si="85"/>
        <v/>
      </c>
      <c r="AB304" s="38">
        <f t="shared" si="95"/>
        <v>46050</v>
      </c>
      <c r="AC304" s="29" t="str">
        <f t="shared" si="83"/>
        <v>水</v>
      </c>
      <c r="AD304" s="103"/>
    </row>
    <row r="305" spans="1:30" s="35" customFormat="1" ht="23.25" thickBot="1">
      <c r="A305" s="23" t="str">
        <f>IF(B305="","",(COUNTIF($B$2:B305,B305)))</f>
        <v/>
      </c>
      <c r="B305" s="23" t="str">
        <f t="shared" si="84"/>
        <v/>
      </c>
      <c r="C305" s="56" t="s">
        <v>726</v>
      </c>
      <c r="D305" s="55" t="s">
        <v>649</v>
      </c>
      <c r="E305" s="133">
        <f>入力!I308</f>
        <v>0</v>
      </c>
      <c r="F305" s="40" t="s">
        <v>757</v>
      </c>
      <c r="G305" s="9" t="s">
        <v>648</v>
      </c>
      <c r="H305" s="54" t="s">
        <v>652</v>
      </c>
      <c r="I305" s="143">
        <v>6</v>
      </c>
      <c r="J305" s="40"/>
      <c r="K305" s="73"/>
      <c r="L305" s="73" t="str">
        <f t="shared" si="86"/>
        <v/>
      </c>
      <c r="M305" s="73" t="str">
        <f t="shared" si="87"/>
        <v/>
      </c>
      <c r="N305" s="73" t="str">
        <f t="shared" si="88"/>
        <v/>
      </c>
      <c r="O305" s="74"/>
      <c r="P305" s="74" t="str">
        <f t="shared" si="89"/>
        <v>WKY0031</v>
      </c>
      <c r="Q305" s="75" t="str">
        <f t="shared" si="90"/>
        <v>*安全ブロック　１２Ｍ　Ｋ   </v>
      </c>
      <c r="R305" s="75">
        <f t="shared" si="91"/>
        <v>0</v>
      </c>
      <c r="S305" s="75">
        <f t="shared" si="92"/>
        <v>6</v>
      </c>
      <c r="T305" s="33">
        <f t="shared" si="93"/>
        <v>0</v>
      </c>
      <c r="U305" s="33">
        <f t="shared" si="94"/>
        <v>0</v>
      </c>
      <c r="V305" s="75">
        <f t="shared" si="96"/>
        <v>0</v>
      </c>
      <c r="X305" s="37"/>
      <c r="Y305" s="77"/>
      <c r="Z305" s="78"/>
      <c r="AA305" s="124" t="str">
        <f t="shared" si="85"/>
        <v/>
      </c>
      <c r="AB305" s="38">
        <f t="shared" si="95"/>
        <v>46051</v>
      </c>
      <c r="AC305" s="29" t="str">
        <f t="shared" si="83"/>
        <v>木</v>
      </c>
      <c r="AD305" s="103"/>
    </row>
    <row r="306" spans="1:30" s="35" customFormat="1" ht="23.25" thickBot="1">
      <c r="A306" s="23" t="str">
        <f>IF(B306="","",(COUNTIF($B$2:B306,B306)))</f>
        <v/>
      </c>
      <c r="B306" s="23" t="str">
        <f t="shared" si="84"/>
        <v/>
      </c>
      <c r="C306" s="56" t="s">
        <v>727</v>
      </c>
      <c r="D306" s="55" t="s">
        <v>649</v>
      </c>
      <c r="E306" s="133">
        <f>入力!I309</f>
        <v>0</v>
      </c>
      <c r="F306" s="40" t="s">
        <v>757</v>
      </c>
      <c r="G306" s="9" t="s">
        <v>648</v>
      </c>
      <c r="H306" s="54" t="s">
        <v>653</v>
      </c>
      <c r="I306" s="143">
        <v>7.5</v>
      </c>
      <c r="J306" s="40"/>
      <c r="K306" s="73"/>
      <c r="L306" s="73" t="str">
        <f t="shared" si="86"/>
        <v/>
      </c>
      <c r="M306" s="73" t="str">
        <f t="shared" si="87"/>
        <v/>
      </c>
      <c r="N306" s="73" t="str">
        <f t="shared" si="88"/>
        <v/>
      </c>
      <c r="O306" s="74"/>
      <c r="P306" s="74" t="str">
        <f t="shared" si="89"/>
        <v>WKY0032</v>
      </c>
      <c r="Q306" s="75" t="str">
        <f t="shared" si="90"/>
        <v>*安全ブロック　１５Ｍ　Ｋ   </v>
      </c>
      <c r="R306" s="75">
        <f t="shared" si="91"/>
        <v>0</v>
      </c>
      <c r="S306" s="75">
        <f t="shared" si="92"/>
        <v>7.5</v>
      </c>
      <c r="T306" s="33">
        <f t="shared" si="93"/>
        <v>0</v>
      </c>
      <c r="U306" s="33">
        <f t="shared" si="94"/>
        <v>0</v>
      </c>
      <c r="V306" s="75">
        <f t="shared" si="96"/>
        <v>0</v>
      </c>
      <c r="X306" s="37"/>
      <c r="Y306" s="77"/>
      <c r="Z306" s="78"/>
      <c r="AA306" s="124" t="str">
        <f t="shared" si="85"/>
        <v/>
      </c>
      <c r="AB306" s="38">
        <f t="shared" si="95"/>
        <v>46052</v>
      </c>
      <c r="AC306" s="29" t="str">
        <f t="shared" si="83"/>
        <v>金</v>
      </c>
      <c r="AD306" s="103"/>
    </row>
    <row r="307" spans="1:30" s="35" customFormat="1" ht="23.25" thickBot="1">
      <c r="A307" s="23" t="str">
        <f>IF(B307="","",(COUNTIF($B$2:B307,B307)))</f>
        <v/>
      </c>
      <c r="B307" s="23" t="str">
        <f t="shared" si="84"/>
        <v/>
      </c>
      <c r="C307" s="56" t="s">
        <v>728</v>
      </c>
      <c r="D307" s="55" t="s">
        <v>649</v>
      </c>
      <c r="E307" s="133">
        <f>入力!I310</f>
        <v>0</v>
      </c>
      <c r="F307" s="40" t="s">
        <v>757</v>
      </c>
      <c r="G307" s="63" t="s">
        <v>648</v>
      </c>
      <c r="H307" s="54" t="s">
        <v>654</v>
      </c>
      <c r="I307" s="143">
        <v>11</v>
      </c>
      <c r="J307" s="40"/>
      <c r="K307" s="73"/>
      <c r="L307" s="73" t="str">
        <f t="shared" si="86"/>
        <v/>
      </c>
      <c r="M307" s="73" t="str">
        <f t="shared" si="87"/>
        <v/>
      </c>
      <c r="N307" s="73" t="str">
        <f t="shared" si="88"/>
        <v/>
      </c>
      <c r="O307" s="74"/>
      <c r="P307" s="74" t="str">
        <f t="shared" si="89"/>
        <v>WKY0033</v>
      </c>
      <c r="Q307" s="75" t="str">
        <f t="shared" si="90"/>
        <v>*安全ブロック　２０Ｍ　Ｋ   </v>
      </c>
      <c r="R307" s="75">
        <f t="shared" si="91"/>
        <v>0</v>
      </c>
      <c r="S307" s="75">
        <f t="shared" si="92"/>
        <v>11</v>
      </c>
      <c r="T307" s="33">
        <f t="shared" si="93"/>
        <v>0</v>
      </c>
      <c r="U307" s="33">
        <f t="shared" si="94"/>
        <v>0</v>
      </c>
      <c r="V307" s="75">
        <f t="shared" si="96"/>
        <v>0</v>
      </c>
      <c r="X307" s="37"/>
      <c r="Y307" s="77"/>
      <c r="Z307" s="78"/>
      <c r="AA307" s="124" t="str">
        <f t="shared" si="85"/>
        <v>*</v>
      </c>
      <c r="AB307" s="38">
        <f t="shared" si="95"/>
        <v>46053</v>
      </c>
      <c r="AC307" s="29" t="str">
        <f t="shared" si="83"/>
        <v>土</v>
      </c>
      <c r="AD307" s="103" t="s">
        <v>547</v>
      </c>
    </row>
    <row r="308" spans="1:30" s="35" customFormat="1" ht="23.25" thickBot="1">
      <c r="A308" s="23" t="str">
        <f>IF(B308="","",(COUNTIF($B$2:B308,B308)))</f>
        <v/>
      </c>
      <c r="B308" s="23" t="str">
        <f t="shared" si="84"/>
        <v/>
      </c>
      <c r="C308" s="56" t="s">
        <v>729</v>
      </c>
      <c r="D308" s="55" t="s">
        <v>655</v>
      </c>
      <c r="E308" s="133">
        <f>入力!I311</f>
        <v>0</v>
      </c>
      <c r="F308" s="40" t="s">
        <v>757</v>
      </c>
      <c r="G308" s="63" t="s">
        <v>648</v>
      </c>
      <c r="H308" s="54" t="s">
        <v>656</v>
      </c>
      <c r="I308" s="143">
        <v>8.9</v>
      </c>
      <c r="J308" s="40"/>
      <c r="K308" s="73"/>
      <c r="L308" s="73" t="str">
        <f t="shared" si="86"/>
        <v/>
      </c>
      <c r="M308" s="73" t="str">
        <f t="shared" si="87"/>
        <v/>
      </c>
      <c r="N308" s="73" t="str">
        <f t="shared" si="88"/>
        <v/>
      </c>
      <c r="O308" s="74"/>
      <c r="P308" s="74" t="str">
        <f t="shared" si="89"/>
        <v>WKY0028</v>
      </c>
      <c r="Q308" s="75" t="str">
        <f t="shared" si="90"/>
        <v>*親綱支柱　直交・平行兼用  KY</v>
      </c>
      <c r="R308" s="75">
        <f t="shared" si="91"/>
        <v>0</v>
      </c>
      <c r="S308" s="75">
        <f t="shared" si="92"/>
        <v>8.9</v>
      </c>
      <c r="T308" s="33">
        <f t="shared" si="93"/>
        <v>0</v>
      </c>
      <c r="U308" s="33">
        <f t="shared" si="94"/>
        <v>0</v>
      </c>
      <c r="V308" s="75">
        <f t="shared" si="96"/>
        <v>0</v>
      </c>
      <c r="X308" s="37"/>
      <c r="Y308" s="77"/>
      <c r="Z308" s="78"/>
      <c r="AA308" s="124" t="str">
        <f t="shared" si="85"/>
        <v>*</v>
      </c>
      <c r="AB308" s="38">
        <f t="shared" si="95"/>
        <v>46054</v>
      </c>
      <c r="AC308" s="29" t="str">
        <f t="shared" si="83"/>
        <v>日</v>
      </c>
      <c r="AD308" s="103" t="s">
        <v>547</v>
      </c>
    </row>
    <row r="309" spans="1:30" s="35" customFormat="1" ht="23.25" thickBot="1">
      <c r="A309" s="23" t="str">
        <f>IF(B309="","",(COUNTIF($B$2:B309,B309)))</f>
        <v/>
      </c>
      <c r="B309" s="23" t="str">
        <f t="shared" si="84"/>
        <v/>
      </c>
      <c r="C309" s="56" t="s">
        <v>730</v>
      </c>
      <c r="D309" s="55" t="s">
        <v>657</v>
      </c>
      <c r="E309" s="133">
        <f>入力!I312</f>
        <v>0</v>
      </c>
      <c r="F309" s="40" t="s">
        <v>757</v>
      </c>
      <c r="G309" s="63" t="s">
        <v>783</v>
      </c>
      <c r="H309" s="54" t="s">
        <v>658</v>
      </c>
      <c r="I309" s="143">
        <v>138</v>
      </c>
      <c r="J309" s="40"/>
      <c r="K309" s="73"/>
      <c r="L309" s="73" t="str">
        <f t="shared" si="86"/>
        <v/>
      </c>
      <c r="M309" s="73" t="str">
        <f t="shared" si="87"/>
        <v/>
      </c>
      <c r="N309" s="73" t="str">
        <f t="shared" si="88"/>
        <v/>
      </c>
      <c r="O309" s="74"/>
      <c r="P309" s="74" t="str">
        <f t="shared" si="89"/>
        <v>WKY0170</v>
      </c>
      <c r="Q309" s="75" t="str">
        <f t="shared" si="90"/>
        <v>*吊りボックスパレット    KY   </v>
      </c>
      <c r="R309" s="75">
        <f t="shared" si="91"/>
        <v>0</v>
      </c>
      <c r="S309" s="75">
        <f t="shared" si="92"/>
        <v>138</v>
      </c>
      <c r="T309" s="33">
        <f t="shared" si="93"/>
        <v>0</v>
      </c>
      <c r="U309" s="33">
        <f t="shared" si="94"/>
        <v>0</v>
      </c>
      <c r="V309" s="75">
        <f t="shared" si="96"/>
        <v>0</v>
      </c>
      <c r="X309" s="37"/>
      <c r="Y309" s="77"/>
      <c r="Z309" s="78"/>
      <c r="AA309" s="124" t="str">
        <f t="shared" si="85"/>
        <v/>
      </c>
      <c r="AB309" s="38">
        <f t="shared" si="95"/>
        <v>46055</v>
      </c>
      <c r="AC309" s="29" t="str">
        <f t="shared" si="83"/>
        <v>月</v>
      </c>
      <c r="AD309" s="103"/>
    </row>
    <row r="310" spans="1:30" s="35" customFormat="1" ht="23.25" thickBot="1">
      <c r="A310" s="23" t="str">
        <f>IF(B310="","",(COUNTIF($B$2:B310,B310)))</f>
        <v/>
      </c>
      <c r="B310" s="23" t="str">
        <f t="shared" si="84"/>
        <v/>
      </c>
      <c r="C310" s="56" t="s">
        <v>731</v>
      </c>
      <c r="D310" s="55" t="s">
        <v>659</v>
      </c>
      <c r="E310" s="133">
        <f>入力!I313</f>
        <v>0</v>
      </c>
      <c r="F310" s="40" t="s">
        <v>757</v>
      </c>
      <c r="G310" s="9" t="s">
        <v>648</v>
      </c>
      <c r="H310" s="54" t="s">
        <v>660</v>
      </c>
      <c r="I310" s="143">
        <v>1</v>
      </c>
      <c r="J310" s="40"/>
      <c r="K310" s="73"/>
      <c r="L310" s="73" t="str">
        <f t="shared" si="86"/>
        <v/>
      </c>
      <c r="M310" s="73" t="str">
        <f t="shared" si="87"/>
        <v/>
      </c>
      <c r="N310" s="73" t="str">
        <f t="shared" si="88"/>
        <v/>
      </c>
      <c r="O310" s="74"/>
      <c r="P310" s="74" t="str">
        <f t="shared" si="89"/>
        <v>WKY0030</v>
      </c>
      <c r="Q310" s="75" t="str">
        <f t="shared" si="90"/>
        <v>*ロリップ　　Ｋ   </v>
      </c>
      <c r="R310" s="75">
        <f t="shared" si="91"/>
        <v>0</v>
      </c>
      <c r="S310" s="75">
        <f t="shared" si="92"/>
        <v>1</v>
      </c>
      <c r="T310" s="33">
        <f t="shared" si="93"/>
        <v>0</v>
      </c>
      <c r="U310" s="33">
        <f t="shared" si="94"/>
        <v>0</v>
      </c>
      <c r="V310" s="75">
        <f t="shared" si="96"/>
        <v>0</v>
      </c>
      <c r="X310" s="37"/>
      <c r="Y310" s="77"/>
      <c r="Z310" s="78"/>
      <c r="AA310" s="124" t="str">
        <f t="shared" si="85"/>
        <v/>
      </c>
      <c r="AB310" s="38">
        <f t="shared" si="95"/>
        <v>46056</v>
      </c>
      <c r="AC310" s="29" t="str">
        <f t="shared" si="83"/>
        <v>火</v>
      </c>
      <c r="AD310" s="103"/>
    </row>
    <row r="311" spans="1:30" s="35" customFormat="1" ht="23.25" thickBot="1">
      <c r="A311" s="23" t="str">
        <f>IF(B311="","",(COUNTIF($B$2:B311,B311)))</f>
        <v/>
      </c>
      <c r="B311" s="23" t="str">
        <f t="shared" si="84"/>
        <v/>
      </c>
      <c r="C311" s="56" t="s">
        <v>1009</v>
      </c>
      <c r="D311" s="55" t="s">
        <v>661</v>
      </c>
      <c r="E311" s="133">
        <f>入力!I314</f>
        <v>0</v>
      </c>
      <c r="F311" s="40" t="s">
        <v>757</v>
      </c>
      <c r="G311" s="9" t="s">
        <v>630</v>
      </c>
      <c r="H311" s="54" t="s">
        <v>662</v>
      </c>
      <c r="I311" s="143">
        <v>0.63</v>
      </c>
      <c r="J311" s="40"/>
      <c r="K311" s="73"/>
      <c r="L311" s="73" t="str">
        <f t="shared" si="86"/>
        <v/>
      </c>
      <c r="M311" s="73" t="str">
        <f t="shared" si="87"/>
        <v/>
      </c>
      <c r="N311" s="73" t="str">
        <f t="shared" si="88"/>
        <v/>
      </c>
      <c r="O311" s="74"/>
      <c r="P311" s="74" t="str">
        <f t="shared" si="89"/>
        <v>WKY0111</v>
      </c>
      <c r="Q311" s="75" t="str">
        <f t="shared" si="90"/>
        <v>*キョーワクランプ（ネット用クランプ）KY</v>
      </c>
      <c r="R311" s="75">
        <f t="shared" si="91"/>
        <v>0</v>
      </c>
      <c r="S311" s="75">
        <f t="shared" si="92"/>
        <v>0.63</v>
      </c>
      <c r="T311" s="33">
        <f t="shared" si="93"/>
        <v>0</v>
      </c>
      <c r="U311" s="33">
        <f t="shared" si="94"/>
        <v>0</v>
      </c>
      <c r="V311" s="75">
        <f t="shared" si="96"/>
        <v>0</v>
      </c>
      <c r="X311" s="37"/>
      <c r="Y311" s="77"/>
      <c r="Z311" s="78"/>
      <c r="AA311" s="124" t="str">
        <f t="shared" si="85"/>
        <v/>
      </c>
      <c r="AB311" s="38">
        <f t="shared" si="95"/>
        <v>46057</v>
      </c>
      <c r="AC311" s="29" t="str">
        <f t="shared" si="83"/>
        <v>水</v>
      </c>
      <c r="AD311" s="103"/>
    </row>
    <row r="312" spans="1:30" s="35" customFormat="1" ht="23.25" thickBot="1">
      <c r="A312" s="23" t="str">
        <f>IF(B312="","",(COUNTIF($B$2:B312,B312)))</f>
        <v/>
      </c>
      <c r="B312" s="23" t="str">
        <f t="shared" si="84"/>
        <v/>
      </c>
      <c r="C312" s="56" t="s">
        <v>801</v>
      </c>
      <c r="D312" s="55" t="s">
        <v>663</v>
      </c>
      <c r="E312" s="133">
        <f>入力!I315</f>
        <v>0</v>
      </c>
      <c r="F312" s="40" t="s">
        <v>757</v>
      </c>
      <c r="G312" s="9" t="s">
        <v>804</v>
      </c>
      <c r="H312" s="54" t="s">
        <v>664</v>
      </c>
      <c r="I312" s="143">
        <v>0.4</v>
      </c>
      <c r="J312" s="40"/>
      <c r="K312" s="73"/>
      <c r="L312" s="73" t="str">
        <f t="shared" si="86"/>
        <v/>
      </c>
      <c r="M312" s="73" t="str">
        <f t="shared" si="87"/>
        <v/>
      </c>
      <c r="N312" s="73" t="str">
        <f t="shared" si="88"/>
        <v/>
      </c>
      <c r="O312" s="74"/>
      <c r="P312" s="74" t="str">
        <f t="shared" si="89"/>
        <v>WKY0018</v>
      </c>
      <c r="Q312" s="75" t="str">
        <f t="shared" si="90"/>
        <v>*キョーワハンガー K（メッシュ用ハンガー）</v>
      </c>
      <c r="R312" s="75">
        <f t="shared" si="91"/>
        <v>0</v>
      </c>
      <c r="S312" s="75">
        <f t="shared" si="92"/>
        <v>0.4</v>
      </c>
      <c r="T312" s="33">
        <f t="shared" si="93"/>
        <v>0</v>
      </c>
      <c r="U312" s="33">
        <f t="shared" si="94"/>
        <v>0</v>
      </c>
      <c r="V312" s="75">
        <f t="shared" si="96"/>
        <v>0</v>
      </c>
      <c r="X312" s="37"/>
      <c r="Y312" s="77"/>
      <c r="Z312" s="78"/>
      <c r="AA312" s="124" t="str">
        <f t="shared" si="85"/>
        <v/>
      </c>
      <c r="AB312" s="38">
        <f t="shared" si="95"/>
        <v>46058</v>
      </c>
      <c r="AC312" s="29" t="str">
        <f t="shared" si="83"/>
        <v>木</v>
      </c>
      <c r="AD312" s="103"/>
    </row>
    <row r="313" spans="1:30" s="35" customFormat="1" ht="23.25" thickBot="1">
      <c r="A313" s="23" t="str">
        <f>IF(B313="","",(COUNTIF($B$2:B313,B313)))</f>
        <v/>
      </c>
      <c r="B313" s="23" t="str">
        <f t="shared" si="84"/>
        <v/>
      </c>
      <c r="C313" s="56" t="s">
        <v>1008</v>
      </c>
      <c r="D313" s="55" t="s">
        <v>665</v>
      </c>
      <c r="E313" s="133">
        <f>入力!I316</f>
        <v>0</v>
      </c>
      <c r="F313" s="40" t="s">
        <v>757</v>
      </c>
      <c r="G313" s="9" t="s">
        <v>630</v>
      </c>
      <c r="H313" s="65" t="s">
        <v>667</v>
      </c>
      <c r="I313" s="143">
        <v>0.01</v>
      </c>
      <c r="J313" s="40"/>
      <c r="K313" s="73"/>
      <c r="L313" s="73" t="str">
        <f t="shared" si="86"/>
        <v/>
      </c>
      <c r="M313" s="73" t="str">
        <f t="shared" si="87"/>
        <v/>
      </c>
      <c r="N313" s="73" t="str">
        <f t="shared" si="88"/>
        <v/>
      </c>
      <c r="O313" s="74"/>
      <c r="P313" s="74" t="str">
        <f t="shared" si="89"/>
        <v>WKY0102</v>
      </c>
      <c r="Q313" s="75" t="str">
        <f t="shared" si="90"/>
        <v>*結束ひも   KY （参考：1本／平米）</v>
      </c>
      <c r="R313" s="75">
        <f t="shared" si="91"/>
        <v>0</v>
      </c>
      <c r="S313" s="75">
        <f t="shared" si="92"/>
        <v>0.01</v>
      </c>
      <c r="T313" s="33">
        <f t="shared" si="93"/>
        <v>0</v>
      </c>
      <c r="U313" s="33">
        <f t="shared" si="94"/>
        <v>0</v>
      </c>
      <c r="V313" s="75">
        <f t="shared" si="96"/>
        <v>0</v>
      </c>
      <c r="X313" s="37"/>
      <c r="Y313" s="77"/>
      <c r="Z313" s="78"/>
      <c r="AA313" s="124" t="str">
        <f t="shared" si="85"/>
        <v/>
      </c>
      <c r="AB313" s="38">
        <f t="shared" si="95"/>
        <v>46059</v>
      </c>
      <c r="AC313" s="29" t="str">
        <f t="shared" si="83"/>
        <v>金</v>
      </c>
      <c r="AD313" s="103"/>
    </row>
    <row r="314" spans="1:30" s="35" customFormat="1" ht="23.25" thickBot="1">
      <c r="A314" s="23" t="str">
        <f>IF(B314="","",(COUNTIF($B$2:B314,B314)))</f>
        <v/>
      </c>
      <c r="B314" s="23" t="str">
        <f t="shared" si="84"/>
        <v/>
      </c>
      <c r="C314" s="56" t="s">
        <v>1007</v>
      </c>
      <c r="D314" s="55" t="s">
        <v>666</v>
      </c>
      <c r="E314" s="133">
        <f>入力!I317</f>
        <v>0</v>
      </c>
      <c r="F314" s="40" t="s">
        <v>757</v>
      </c>
      <c r="G314" s="9" t="s">
        <v>804</v>
      </c>
      <c r="H314" s="65" t="s">
        <v>668</v>
      </c>
      <c r="I314" s="143">
        <v>0.01</v>
      </c>
      <c r="J314" s="40"/>
      <c r="K314" s="73"/>
      <c r="L314" s="73" t="str">
        <f t="shared" si="86"/>
        <v/>
      </c>
      <c r="M314" s="73" t="str">
        <f t="shared" si="87"/>
        <v/>
      </c>
      <c r="N314" s="73" t="str">
        <f t="shared" si="88"/>
        <v/>
      </c>
      <c r="O314" s="74"/>
      <c r="P314" s="74" t="str">
        <f t="shared" si="89"/>
        <v>WKY0101</v>
      </c>
      <c r="Q314" s="75" t="str">
        <f t="shared" si="90"/>
        <v>*ＰＰロープ   KY （参考：25本／1枚）</v>
      </c>
      <c r="R314" s="75">
        <f t="shared" si="91"/>
        <v>0</v>
      </c>
      <c r="S314" s="75">
        <f t="shared" si="92"/>
        <v>0.01</v>
      </c>
      <c r="T314" s="33">
        <f t="shared" si="93"/>
        <v>0</v>
      </c>
      <c r="U314" s="33">
        <f t="shared" si="94"/>
        <v>0</v>
      </c>
      <c r="V314" s="75">
        <f t="shared" si="96"/>
        <v>0</v>
      </c>
      <c r="Y314" s="37"/>
      <c r="Z314" s="78"/>
      <c r="AA314" s="124" t="str">
        <f t="shared" si="85"/>
        <v>*</v>
      </c>
      <c r="AB314" s="38">
        <f t="shared" si="95"/>
        <v>46060</v>
      </c>
      <c r="AC314" s="29" t="str">
        <f t="shared" si="83"/>
        <v>土</v>
      </c>
      <c r="AD314" s="103" t="s">
        <v>547</v>
      </c>
    </row>
    <row r="315" spans="1:30" s="35" customFormat="1" ht="23.25" thickBot="1">
      <c r="A315" s="23" t="str">
        <f>IF(B315="","",(COUNTIF($B$2:B315,B315)))</f>
        <v/>
      </c>
      <c r="B315" s="23" t="str">
        <f t="shared" si="84"/>
        <v/>
      </c>
      <c r="C315" s="56" t="s">
        <v>1010</v>
      </c>
      <c r="D315" s="55" t="s">
        <v>1011</v>
      </c>
      <c r="E315" s="133">
        <f>入力!I318</f>
        <v>0</v>
      </c>
      <c r="F315" s="40" t="s">
        <v>758</v>
      </c>
      <c r="G315" s="9" t="s">
        <v>732</v>
      </c>
      <c r="H315" s="54" t="s">
        <v>749</v>
      </c>
      <c r="I315" s="143">
        <v>7</v>
      </c>
      <c r="J315" s="40"/>
      <c r="K315" s="73"/>
      <c r="L315" s="73" t="str">
        <f t="shared" si="86"/>
        <v/>
      </c>
      <c r="M315" s="73" t="str">
        <f t="shared" si="87"/>
        <v/>
      </c>
      <c r="N315" s="73" t="str">
        <f t="shared" si="88"/>
        <v/>
      </c>
      <c r="O315" s="74"/>
      <c r="P315" s="74" t="str">
        <f t="shared" si="89"/>
        <v>WUI0010</v>
      </c>
      <c r="Q315" s="75" t="str">
        <f t="shared" si="90"/>
        <v>*プラワンゲート　UI　単管足場用伸縮開口扉</v>
      </c>
      <c r="R315" s="75">
        <f t="shared" si="91"/>
        <v>0</v>
      </c>
      <c r="S315" s="75">
        <f t="shared" si="92"/>
        <v>7</v>
      </c>
      <c r="T315" s="33">
        <f t="shared" si="93"/>
        <v>0</v>
      </c>
      <c r="U315" s="33">
        <f t="shared" si="94"/>
        <v>0</v>
      </c>
      <c r="V315" s="75">
        <f t="shared" si="96"/>
        <v>0</v>
      </c>
      <c r="Y315" s="37"/>
      <c r="Z315" s="78"/>
      <c r="AA315" s="124" t="str">
        <f t="shared" si="85"/>
        <v>*</v>
      </c>
      <c r="AB315" s="38">
        <f t="shared" si="95"/>
        <v>46061</v>
      </c>
      <c r="AC315" s="29" t="str">
        <f t="shared" si="83"/>
        <v>日</v>
      </c>
      <c r="AD315" s="103" t="s">
        <v>547</v>
      </c>
    </row>
    <row r="316" spans="1:30" s="35" customFormat="1" ht="23.25" thickBot="1">
      <c r="A316" s="23" t="str">
        <f>IF(B316="","",(COUNTIF($B$2:B316,B316)))</f>
        <v/>
      </c>
      <c r="B316" s="23" t="str">
        <f t="shared" si="84"/>
        <v/>
      </c>
      <c r="C316" s="56" t="s">
        <v>1004</v>
      </c>
      <c r="D316" s="55" t="s">
        <v>1001</v>
      </c>
      <c r="E316" s="133">
        <f>入力!I319</f>
        <v>0</v>
      </c>
      <c r="F316" s="40" t="s">
        <v>759</v>
      </c>
      <c r="G316" s="9" t="s">
        <v>736</v>
      </c>
      <c r="H316" s="54" t="s">
        <v>733</v>
      </c>
      <c r="I316" s="143">
        <v>5.3</v>
      </c>
      <c r="J316" s="40"/>
      <c r="K316" s="73"/>
      <c r="L316" s="73" t="str">
        <f t="shared" si="86"/>
        <v/>
      </c>
      <c r="M316" s="73" t="str">
        <f t="shared" si="87"/>
        <v/>
      </c>
      <c r="N316" s="73" t="str">
        <f t="shared" si="88"/>
        <v/>
      </c>
      <c r="O316" s="74"/>
      <c r="P316" s="74" t="str">
        <f t="shared" si="89"/>
        <v>WHN0001</v>
      </c>
      <c r="Q316" s="75" t="str">
        <f t="shared" si="90"/>
        <v>*アルウォーク　丸バタ(48.6φ単管)用</v>
      </c>
      <c r="R316" s="75">
        <f t="shared" si="91"/>
        <v>0</v>
      </c>
      <c r="S316" s="75">
        <f t="shared" si="92"/>
        <v>5.3</v>
      </c>
      <c r="T316" s="33">
        <f t="shared" si="93"/>
        <v>0</v>
      </c>
      <c r="U316" s="33">
        <f t="shared" si="94"/>
        <v>0</v>
      </c>
      <c r="V316" s="75">
        <f t="shared" si="96"/>
        <v>0</v>
      </c>
      <c r="Y316" s="37"/>
      <c r="Z316" s="78"/>
      <c r="AA316" s="124" t="str">
        <f t="shared" si="85"/>
        <v/>
      </c>
      <c r="AB316" s="38">
        <f t="shared" si="95"/>
        <v>46062</v>
      </c>
      <c r="AC316" s="29" t="str">
        <f t="shared" si="83"/>
        <v>月</v>
      </c>
      <c r="AD316" s="103"/>
    </row>
    <row r="317" spans="1:30" s="35" customFormat="1" ht="23.25" thickBot="1">
      <c r="A317" s="23" t="str">
        <f>IF(B317="","",(COUNTIF($B$2:B317,B317)))</f>
        <v/>
      </c>
      <c r="B317" s="23" t="str">
        <f t="shared" si="84"/>
        <v/>
      </c>
      <c r="C317" s="56" t="s">
        <v>1005</v>
      </c>
      <c r="D317" s="55" t="s">
        <v>1002</v>
      </c>
      <c r="E317" s="133">
        <f>入力!I320</f>
        <v>0</v>
      </c>
      <c r="F317" s="40" t="s">
        <v>759</v>
      </c>
      <c r="G317" s="9" t="s">
        <v>736</v>
      </c>
      <c r="H317" s="54" t="s">
        <v>734</v>
      </c>
      <c r="I317" s="143">
        <v>5.4</v>
      </c>
      <c r="J317" s="40"/>
      <c r="K317" s="73"/>
      <c r="L317" s="73" t="str">
        <f t="shared" si="86"/>
        <v/>
      </c>
      <c r="M317" s="73" t="str">
        <f t="shared" si="87"/>
        <v/>
      </c>
      <c r="N317" s="73" t="str">
        <f t="shared" si="88"/>
        <v/>
      </c>
      <c r="O317" s="74"/>
      <c r="P317" s="74" t="str">
        <f t="shared" si="89"/>
        <v>WHN0002</v>
      </c>
      <c r="Q317" s="75" t="str">
        <f t="shared" si="90"/>
        <v>*アルウォーク　角バタ(60角バタ)用</v>
      </c>
      <c r="R317" s="75">
        <f t="shared" si="91"/>
        <v>0</v>
      </c>
      <c r="S317" s="75">
        <f t="shared" si="92"/>
        <v>5.4</v>
      </c>
      <c r="T317" s="33">
        <f t="shared" si="93"/>
        <v>0</v>
      </c>
      <c r="U317" s="33">
        <f t="shared" si="94"/>
        <v>0</v>
      </c>
      <c r="V317" s="75">
        <f t="shared" si="96"/>
        <v>0</v>
      </c>
      <c r="Y317" s="37"/>
      <c r="Z317" s="78"/>
      <c r="AA317" s="124" t="str">
        <f t="shared" si="85"/>
        <v/>
      </c>
      <c r="AB317" s="38">
        <f t="shared" si="95"/>
        <v>46063</v>
      </c>
      <c r="AC317" s="29" t="str">
        <f t="shared" si="83"/>
        <v>火</v>
      </c>
      <c r="AD317" s="103"/>
    </row>
    <row r="318" spans="1:30" s="35" customFormat="1" ht="23.25" thickBot="1">
      <c r="A318" s="23" t="str">
        <f>IF(B318="","",(COUNTIF($B$2:B318,B318)))</f>
        <v/>
      </c>
      <c r="B318" s="23" t="str">
        <f t="shared" si="84"/>
        <v/>
      </c>
      <c r="C318" s="56" t="s">
        <v>1003</v>
      </c>
      <c r="D318" s="55" t="s">
        <v>1002</v>
      </c>
      <c r="E318" s="133">
        <f>入力!I321</f>
        <v>0</v>
      </c>
      <c r="F318" s="40" t="s">
        <v>759</v>
      </c>
      <c r="G318" s="9" t="s">
        <v>736</v>
      </c>
      <c r="H318" s="54" t="s">
        <v>735</v>
      </c>
      <c r="I318" s="143">
        <v>4.3</v>
      </c>
      <c r="J318" s="40"/>
      <c r="K318" s="73"/>
      <c r="L318" s="73" t="str">
        <f t="shared" si="86"/>
        <v/>
      </c>
      <c r="M318" s="73" t="str">
        <f t="shared" si="87"/>
        <v/>
      </c>
      <c r="N318" s="73" t="str">
        <f t="shared" si="88"/>
        <v/>
      </c>
      <c r="O318" s="74"/>
      <c r="P318" s="74" t="str">
        <f t="shared" si="89"/>
        <v>WHN0003</v>
      </c>
      <c r="Q318" s="75" t="str">
        <f t="shared" si="90"/>
        <v>*アルウォーク　フック無　※アンカー別途必要</v>
      </c>
      <c r="R318" s="75">
        <f t="shared" si="91"/>
        <v>0</v>
      </c>
      <c r="S318" s="75">
        <f t="shared" si="92"/>
        <v>4.3</v>
      </c>
      <c r="T318" s="33">
        <f t="shared" si="93"/>
        <v>0</v>
      </c>
      <c r="U318" s="33">
        <f t="shared" si="94"/>
        <v>0</v>
      </c>
      <c r="V318" s="75">
        <f t="shared" si="96"/>
        <v>0</v>
      </c>
      <c r="Y318" s="37"/>
      <c r="Z318" s="78"/>
      <c r="AA318" s="124" t="str">
        <f t="shared" si="85"/>
        <v>*</v>
      </c>
      <c r="AB318" s="38">
        <f t="shared" si="95"/>
        <v>46064</v>
      </c>
      <c r="AC318" s="29" t="str">
        <f t="shared" si="83"/>
        <v>水</v>
      </c>
      <c r="AD318" s="103" t="s">
        <v>1040</v>
      </c>
    </row>
    <row r="319" spans="1:30" s="35" customFormat="1" ht="23.25" thickBot="1">
      <c r="A319" s="23" t="str">
        <f>IF(B319="","",(COUNTIF($B$2:B319,B319)))</f>
        <v/>
      </c>
      <c r="B319" s="23" t="str">
        <f t="shared" si="84"/>
        <v/>
      </c>
      <c r="C319" s="56" t="s">
        <v>1037</v>
      </c>
      <c r="D319" s="55" t="s">
        <v>737</v>
      </c>
      <c r="E319" s="133">
        <f>入力!I322</f>
        <v>0</v>
      </c>
      <c r="F319" s="40" t="s">
        <v>760</v>
      </c>
      <c r="G319" s="9" t="s">
        <v>784</v>
      </c>
      <c r="H319" s="54" t="s">
        <v>742</v>
      </c>
      <c r="I319" s="143">
        <v>0.09</v>
      </c>
      <c r="J319" s="40"/>
      <c r="K319" s="73"/>
      <c r="L319" s="73" t="str">
        <f t="shared" si="86"/>
        <v/>
      </c>
      <c r="M319" s="73" t="str">
        <f t="shared" si="87"/>
        <v/>
      </c>
      <c r="N319" s="73" t="str">
        <f t="shared" si="88"/>
        <v/>
      </c>
      <c r="O319" s="74"/>
      <c r="P319" s="74" t="str">
        <f t="shared" si="89"/>
        <v>WAO0002</v>
      </c>
      <c r="Q319" s="75" t="str">
        <f t="shared" si="90"/>
        <v>*ラバーベース　大　□140用　販売品</v>
      </c>
      <c r="R319" s="75">
        <f t="shared" si="91"/>
        <v>0</v>
      </c>
      <c r="S319" s="75">
        <f t="shared" si="92"/>
        <v>0.09</v>
      </c>
      <c r="T319" s="33">
        <f t="shared" si="93"/>
        <v>0</v>
      </c>
      <c r="U319" s="33">
        <f t="shared" si="94"/>
        <v>0</v>
      </c>
      <c r="V319" s="75">
        <f t="shared" si="96"/>
        <v>0</v>
      </c>
      <c r="Y319" s="37"/>
      <c r="Z319" s="78"/>
      <c r="AA319" s="124" t="str">
        <f t="shared" si="85"/>
        <v/>
      </c>
      <c r="AB319" s="38">
        <f t="shared" si="95"/>
        <v>46065</v>
      </c>
      <c r="AC319" s="29" t="str">
        <f t="shared" si="83"/>
        <v>木</v>
      </c>
      <c r="AD319" s="103"/>
    </row>
    <row r="320" spans="1:30" s="35" customFormat="1" ht="23.25" thickBot="1">
      <c r="A320" s="23" t="str">
        <f>IF(B320="","",(COUNTIF($B$2:B320,B320)))</f>
        <v/>
      </c>
      <c r="B320" s="23" t="str">
        <f t="shared" si="84"/>
        <v/>
      </c>
      <c r="C320" s="56" t="s">
        <v>1038</v>
      </c>
      <c r="D320" s="55" t="s">
        <v>738</v>
      </c>
      <c r="E320" s="133">
        <f>入力!I323</f>
        <v>0</v>
      </c>
      <c r="F320" s="40" t="s">
        <v>760</v>
      </c>
      <c r="G320" s="9" t="s">
        <v>784</v>
      </c>
      <c r="H320" s="54" t="s">
        <v>743</v>
      </c>
      <c r="I320" s="143">
        <v>7.0000000000000007E-2</v>
      </c>
      <c r="J320" s="40"/>
      <c r="K320" s="73"/>
      <c r="L320" s="73" t="str">
        <f t="shared" si="86"/>
        <v/>
      </c>
      <c r="M320" s="73" t="str">
        <f t="shared" si="87"/>
        <v/>
      </c>
      <c r="N320" s="73" t="str">
        <f t="shared" si="88"/>
        <v/>
      </c>
      <c r="O320" s="74"/>
      <c r="P320" s="74" t="str">
        <f t="shared" si="89"/>
        <v>WAO0005</v>
      </c>
      <c r="Q320" s="75" t="str">
        <f t="shared" si="90"/>
        <v>*ラバーベース　小　□120用　販売品</v>
      </c>
      <c r="R320" s="75">
        <f t="shared" si="91"/>
        <v>0</v>
      </c>
      <c r="S320" s="75">
        <f t="shared" si="92"/>
        <v>7.0000000000000007E-2</v>
      </c>
      <c r="T320" s="33">
        <f t="shared" si="93"/>
        <v>0</v>
      </c>
      <c r="U320" s="33">
        <f t="shared" si="94"/>
        <v>0</v>
      </c>
      <c r="V320" s="75">
        <f t="shared" si="96"/>
        <v>0</v>
      </c>
      <c r="Y320" s="37"/>
      <c r="Z320" s="78"/>
      <c r="AA320" s="124" t="str">
        <f t="shared" si="85"/>
        <v/>
      </c>
      <c r="AB320" s="38">
        <f t="shared" si="95"/>
        <v>46066</v>
      </c>
      <c r="AC320" s="29" t="str">
        <f t="shared" si="83"/>
        <v>金</v>
      </c>
      <c r="AD320" s="103"/>
    </row>
    <row r="321" spans="1:30" s="35" customFormat="1" ht="23.25" thickBot="1">
      <c r="A321" s="23" t="str">
        <f>IF(B321="","",(COUNTIF($B$2:B321,B321)))</f>
        <v/>
      </c>
      <c r="B321" s="23" t="str">
        <f t="shared" si="84"/>
        <v/>
      </c>
      <c r="C321" s="56" t="s">
        <v>1016</v>
      </c>
      <c r="D321" s="55" t="s">
        <v>739</v>
      </c>
      <c r="E321" s="133">
        <f>入力!I324</f>
        <v>0</v>
      </c>
      <c r="F321" s="40" t="s">
        <v>760</v>
      </c>
      <c r="G321" s="9" t="s">
        <v>784</v>
      </c>
      <c r="H321" s="54" t="s">
        <v>744</v>
      </c>
      <c r="I321" s="143">
        <v>0.15</v>
      </c>
      <c r="J321" s="40"/>
      <c r="K321" s="73"/>
      <c r="L321" s="73" t="str">
        <f t="shared" si="86"/>
        <v/>
      </c>
      <c r="M321" s="73" t="str">
        <f t="shared" si="87"/>
        <v/>
      </c>
      <c r="N321" s="73" t="str">
        <f t="shared" si="88"/>
        <v/>
      </c>
      <c r="O321" s="74"/>
      <c r="P321" s="74" t="str">
        <f t="shared" si="89"/>
        <v>WAO0012</v>
      </c>
      <c r="Q321" s="75" t="str">
        <f t="shared" si="90"/>
        <v>*単管ゴムキャップ（黒）AO　販売品</v>
      </c>
      <c r="R321" s="75">
        <f t="shared" si="91"/>
        <v>0</v>
      </c>
      <c r="S321" s="75">
        <f t="shared" si="92"/>
        <v>0.15</v>
      </c>
      <c r="T321" s="33">
        <f t="shared" si="93"/>
        <v>0</v>
      </c>
      <c r="U321" s="33">
        <f t="shared" si="94"/>
        <v>0</v>
      </c>
      <c r="V321" s="75">
        <f t="shared" si="96"/>
        <v>0</v>
      </c>
      <c r="Y321" s="37"/>
      <c r="Z321" s="78"/>
      <c r="AA321" s="124" t="str">
        <f t="shared" si="85"/>
        <v>*</v>
      </c>
      <c r="AB321" s="38">
        <f t="shared" si="95"/>
        <v>46067</v>
      </c>
      <c r="AC321" s="29" t="str">
        <f t="shared" si="83"/>
        <v>土</v>
      </c>
      <c r="AD321" s="103" t="s">
        <v>547</v>
      </c>
    </row>
    <row r="322" spans="1:30" s="35" customFormat="1" ht="23.25" thickBot="1">
      <c r="A322" s="23" t="str">
        <f>IF(B322="","",(COUNTIF($B$2:B322,B322)))</f>
        <v/>
      </c>
      <c r="B322" s="23" t="str">
        <f t="shared" si="84"/>
        <v/>
      </c>
      <c r="C322" s="56" t="s">
        <v>1020</v>
      </c>
      <c r="D322" s="55" t="s">
        <v>1017</v>
      </c>
      <c r="E322" s="133">
        <f>入力!I325</f>
        <v>0</v>
      </c>
      <c r="F322" s="40" t="s">
        <v>760</v>
      </c>
      <c r="G322" s="9" t="s">
        <v>784</v>
      </c>
      <c r="H322" s="54" t="s">
        <v>745</v>
      </c>
      <c r="I322" s="143">
        <v>0.17</v>
      </c>
      <c r="J322" s="40"/>
      <c r="K322" s="73"/>
      <c r="L322" s="73" t="str">
        <f t="shared" si="86"/>
        <v/>
      </c>
      <c r="M322" s="73" t="str">
        <f t="shared" si="87"/>
        <v/>
      </c>
      <c r="N322" s="73" t="str">
        <f t="shared" si="88"/>
        <v/>
      </c>
      <c r="O322" s="74"/>
      <c r="P322" s="74" t="str">
        <f t="shared" si="89"/>
        <v>WAO0015</v>
      </c>
      <c r="Q322" s="75" t="str">
        <f t="shared" si="90"/>
        <v>*単管パイプ用エコキャッピカ　ＡＯ　販売品</v>
      </c>
      <c r="R322" s="75">
        <f t="shared" si="91"/>
        <v>0</v>
      </c>
      <c r="S322" s="75">
        <f t="shared" si="92"/>
        <v>0.17</v>
      </c>
      <c r="T322" s="33">
        <f t="shared" si="93"/>
        <v>0</v>
      </c>
      <c r="U322" s="33">
        <f t="shared" si="94"/>
        <v>0</v>
      </c>
      <c r="V322" s="75">
        <f t="shared" si="96"/>
        <v>0</v>
      </c>
      <c r="Y322" s="37"/>
      <c r="Z322" s="78"/>
      <c r="AA322" s="124" t="str">
        <f t="shared" si="85"/>
        <v>*</v>
      </c>
      <c r="AB322" s="38">
        <f t="shared" si="95"/>
        <v>46068</v>
      </c>
      <c r="AC322" s="29" t="str">
        <f t="shared" ref="AC322:AC366" si="97">TEXT(AB322,"aaa")</f>
        <v>日</v>
      </c>
      <c r="AD322" s="103" t="s">
        <v>547</v>
      </c>
    </row>
    <row r="323" spans="1:30" s="35" customFormat="1" ht="23.25" thickBot="1">
      <c r="A323" s="23" t="str">
        <f>IF(B323="","",(COUNTIF($B$2:B323,B323)))</f>
        <v/>
      </c>
      <c r="B323" s="23" t="str">
        <f t="shared" ref="B323:B335" si="98">IF(E323,"1","")</f>
        <v/>
      </c>
      <c r="C323" s="56" t="s">
        <v>1018</v>
      </c>
      <c r="D323" s="55" t="s">
        <v>740</v>
      </c>
      <c r="E323" s="133">
        <f>入力!I326</f>
        <v>0</v>
      </c>
      <c r="F323" s="40" t="s">
        <v>760</v>
      </c>
      <c r="G323" s="9" t="s">
        <v>784</v>
      </c>
      <c r="H323" s="54" t="s">
        <v>746</v>
      </c>
      <c r="I323" s="143">
        <v>0.04</v>
      </c>
      <c r="J323" s="40"/>
      <c r="K323" s="73"/>
      <c r="L323" s="73" t="str">
        <f t="shared" si="86"/>
        <v/>
      </c>
      <c r="M323" s="73" t="str">
        <f t="shared" si="87"/>
        <v/>
      </c>
      <c r="N323" s="73" t="str">
        <f t="shared" si="88"/>
        <v/>
      </c>
      <c r="O323" s="74"/>
      <c r="P323" s="74" t="str">
        <f t="shared" si="89"/>
        <v>WAO0016</v>
      </c>
      <c r="Q323" s="75" t="str">
        <f t="shared" si="90"/>
        <v>*クランプ用ソフトカバー　ＡＯ　販売品</v>
      </c>
      <c r="R323" s="75">
        <f t="shared" si="91"/>
        <v>0</v>
      </c>
      <c r="S323" s="75">
        <f t="shared" si="92"/>
        <v>0.04</v>
      </c>
      <c r="T323" s="33">
        <f t="shared" si="93"/>
        <v>0</v>
      </c>
      <c r="U323" s="33">
        <f t="shared" si="94"/>
        <v>0</v>
      </c>
      <c r="V323" s="75">
        <f t="shared" si="96"/>
        <v>0</v>
      </c>
      <c r="Y323" s="37"/>
      <c r="Z323" s="78"/>
      <c r="AA323" s="124" t="str">
        <f t="shared" ref="AA323:AA366" si="99">IF(AD323="","","*")</f>
        <v/>
      </c>
      <c r="AB323" s="38">
        <f t="shared" si="95"/>
        <v>46069</v>
      </c>
      <c r="AC323" s="29" t="str">
        <f t="shared" si="97"/>
        <v>月</v>
      </c>
      <c r="AD323" s="103"/>
    </row>
    <row r="324" spans="1:30" s="35" customFormat="1" ht="23.25" thickBot="1">
      <c r="A324" s="23" t="str">
        <f>IF(B324="","",(COUNTIF($B$2:B324,B324)))</f>
        <v/>
      </c>
      <c r="B324" s="23" t="str">
        <f t="shared" si="98"/>
        <v/>
      </c>
      <c r="C324" s="56" t="s">
        <v>1019</v>
      </c>
      <c r="D324" s="55" t="s">
        <v>741</v>
      </c>
      <c r="E324" s="133">
        <f>入力!I327</f>
        <v>0</v>
      </c>
      <c r="F324" s="40" t="s">
        <v>760</v>
      </c>
      <c r="G324" s="9" t="s">
        <v>784</v>
      </c>
      <c r="H324" s="54" t="s">
        <v>747</v>
      </c>
      <c r="I324" s="143">
        <v>0.112</v>
      </c>
      <c r="J324" s="40"/>
      <c r="K324" s="73"/>
      <c r="L324" s="73" t="str">
        <f t="shared" ref="L324:L333" si="100">IFERROR(VLOOKUP(K324,$A$2:$E$999,3,FALSE),"")</f>
        <v/>
      </c>
      <c r="M324" s="73" t="str">
        <f t="shared" ref="M324:M333" si="101">IFERROR(VLOOKUP(K324,$A$2:$E$99,4,FALSE),"")</f>
        <v/>
      </c>
      <c r="N324" s="73" t="str">
        <f t="shared" ref="N324:N333" si="102">IFERROR(VLOOKUP(K324,$A$2:$E$499,5,FALSE),"")</f>
        <v/>
      </c>
      <c r="O324" s="74"/>
      <c r="P324" s="74" t="str">
        <f t="shared" ref="P324:P333" si="103">IF(E324="0","",H324)</f>
        <v>XAT0019</v>
      </c>
      <c r="Q324" s="75" t="str">
        <f t="shared" ref="Q324:Q333" si="104">IF(E324="0","",C324)</f>
        <v>*単管パイプ用　ハイキャップF型　販売品</v>
      </c>
      <c r="R324" s="75">
        <f t="shared" ref="R324:R333" si="105">IF(E324="","",E324)</f>
        <v>0</v>
      </c>
      <c r="S324" s="75">
        <f t="shared" ref="S324:S333" si="106">IF(E324="",0,I324)</f>
        <v>0.112</v>
      </c>
      <c r="T324" s="33">
        <f t="shared" ref="T324:T333" si="107">R324*S324</f>
        <v>0</v>
      </c>
      <c r="U324" s="33">
        <f t="shared" ref="U324:U333" si="108">IF(E324="0","",J324)</f>
        <v>0</v>
      </c>
      <c r="V324" s="75">
        <f t="shared" si="96"/>
        <v>0</v>
      </c>
      <c r="Y324" s="37"/>
      <c r="Z324" s="78"/>
      <c r="AA324" s="124" t="str">
        <f t="shared" si="99"/>
        <v/>
      </c>
      <c r="AB324" s="38">
        <f t="shared" ref="AB324:AB366" si="109">AB323+1</f>
        <v>46070</v>
      </c>
      <c r="AC324" s="29" t="str">
        <f t="shared" si="97"/>
        <v>火</v>
      </c>
      <c r="AD324" s="103"/>
    </row>
    <row r="325" spans="1:30" s="35" customFormat="1" ht="23.25" thickBot="1">
      <c r="A325" s="23" t="str">
        <f>IF(B325="","",(COUNTIF($B$2:B325,B325)))</f>
        <v/>
      </c>
      <c r="B325" s="23" t="str">
        <f t="shared" si="98"/>
        <v/>
      </c>
      <c r="C325" s="56" t="s">
        <v>1021</v>
      </c>
      <c r="D325" s="55" t="s">
        <v>739</v>
      </c>
      <c r="E325" s="133">
        <f>入力!I328</f>
        <v>0</v>
      </c>
      <c r="F325" s="40" t="s">
        <v>760</v>
      </c>
      <c r="G325" s="9" t="s">
        <v>784</v>
      </c>
      <c r="H325" s="54" t="s">
        <v>748</v>
      </c>
      <c r="I325" s="143">
        <v>0.2</v>
      </c>
      <c r="J325" s="40"/>
      <c r="K325" s="73"/>
      <c r="L325" s="73" t="str">
        <f t="shared" si="100"/>
        <v/>
      </c>
      <c r="M325" s="73" t="str">
        <f t="shared" si="101"/>
        <v/>
      </c>
      <c r="N325" s="73" t="str">
        <f t="shared" si="102"/>
        <v/>
      </c>
      <c r="O325" s="74"/>
      <c r="P325" s="74" t="str">
        <f t="shared" si="103"/>
        <v>XAT6530</v>
      </c>
      <c r="Q325" s="75" t="str">
        <f t="shared" si="104"/>
        <v>*ダブルロックパイプ専用　TT-CAP　OD　販売品</v>
      </c>
      <c r="R325" s="75">
        <f t="shared" si="105"/>
        <v>0</v>
      </c>
      <c r="S325" s="75">
        <f t="shared" si="106"/>
        <v>0.2</v>
      </c>
      <c r="T325" s="33">
        <f t="shared" si="107"/>
        <v>0</v>
      </c>
      <c r="U325" s="33">
        <f t="shared" si="108"/>
        <v>0</v>
      </c>
      <c r="V325" s="75">
        <f t="shared" si="96"/>
        <v>0</v>
      </c>
      <c r="Y325" s="37"/>
      <c r="Z325" s="78"/>
      <c r="AA325" s="124" t="str">
        <f t="shared" si="99"/>
        <v/>
      </c>
      <c r="AB325" s="38">
        <f t="shared" si="109"/>
        <v>46071</v>
      </c>
      <c r="AC325" s="29" t="str">
        <f t="shared" si="97"/>
        <v>水</v>
      </c>
      <c r="AD325" s="103"/>
    </row>
    <row r="326" spans="1:30" s="35" customFormat="1" ht="23.25" thickBot="1">
      <c r="A326" s="23" t="str">
        <f>IF(B326="","",(COUNTIF($B$2:B326,B326)))</f>
        <v/>
      </c>
      <c r="B326" s="23" t="str">
        <f t="shared" si="98"/>
        <v/>
      </c>
      <c r="C326" s="56" t="s">
        <v>755</v>
      </c>
      <c r="D326" s="55" t="s">
        <v>754</v>
      </c>
      <c r="E326" s="133">
        <f>入力!I329</f>
        <v>0</v>
      </c>
      <c r="F326" s="40" t="s">
        <v>761</v>
      </c>
      <c r="G326" s="9" t="s">
        <v>752</v>
      </c>
      <c r="H326" s="54" t="s">
        <v>750</v>
      </c>
      <c r="I326" s="143">
        <v>2.1</v>
      </c>
      <c r="J326" s="40"/>
      <c r="K326" s="73"/>
      <c r="L326" s="73" t="str">
        <f t="shared" si="100"/>
        <v/>
      </c>
      <c r="M326" s="73" t="str">
        <f t="shared" si="101"/>
        <v/>
      </c>
      <c r="N326" s="73" t="str">
        <f t="shared" si="102"/>
        <v/>
      </c>
      <c r="O326" s="74"/>
      <c r="P326" s="74" t="str">
        <f t="shared" si="103"/>
        <v>WET0021</v>
      </c>
      <c r="Q326" s="75" t="str">
        <f t="shared" si="104"/>
        <v>*単管バリケード　プラスチック</v>
      </c>
      <c r="R326" s="75">
        <f t="shared" si="105"/>
        <v>0</v>
      </c>
      <c r="S326" s="75">
        <f t="shared" si="106"/>
        <v>2.1</v>
      </c>
      <c r="T326" s="33">
        <f t="shared" si="107"/>
        <v>0</v>
      </c>
      <c r="U326" s="33">
        <f t="shared" si="108"/>
        <v>0</v>
      </c>
      <c r="V326" s="75">
        <f t="shared" si="96"/>
        <v>0</v>
      </c>
      <c r="Y326" s="37"/>
      <c r="Z326" s="78"/>
      <c r="AA326" s="124" t="str">
        <f t="shared" si="99"/>
        <v/>
      </c>
      <c r="AB326" s="38">
        <f t="shared" si="109"/>
        <v>46072</v>
      </c>
      <c r="AC326" s="29" t="str">
        <f t="shared" si="97"/>
        <v>木</v>
      </c>
      <c r="AD326" s="103"/>
    </row>
    <row r="327" spans="1:30" s="35" customFormat="1" ht="23.25" thickBot="1">
      <c r="A327" s="23" t="str">
        <f>IF(B327="","",(COUNTIF($B$2:B327,B327)))</f>
        <v/>
      </c>
      <c r="B327" s="23" t="str">
        <f t="shared" si="98"/>
        <v/>
      </c>
      <c r="C327" s="56" t="s">
        <v>753</v>
      </c>
      <c r="D327" s="55"/>
      <c r="E327" s="133">
        <f>入力!I330</f>
        <v>0</v>
      </c>
      <c r="F327" s="40" t="s">
        <v>761</v>
      </c>
      <c r="G327" s="9" t="s">
        <v>752</v>
      </c>
      <c r="H327" s="54" t="s">
        <v>751</v>
      </c>
      <c r="I327" s="143">
        <v>8</v>
      </c>
      <c r="J327" s="40"/>
      <c r="K327" s="73"/>
      <c r="L327" s="73" t="str">
        <f t="shared" si="100"/>
        <v/>
      </c>
      <c r="M327" s="73" t="str">
        <f t="shared" si="101"/>
        <v/>
      </c>
      <c r="N327" s="73" t="str">
        <f t="shared" si="102"/>
        <v/>
      </c>
      <c r="O327" s="74"/>
      <c r="P327" s="74" t="str">
        <f t="shared" si="103"/>
        <v>WET0023</v>
      </c>
      <c r="Q327" s="75" t="str">
        <f t="shared" si="104"/>
        <v>*単管おもし</v>
      </c>
      <c r="R327" s="75">
        <f t="shared" si="105"/>
        <v>0</v>
      </c>
      <c r="S327" s="75">
        <f t="shared" si="106"/>
        <v>8</v>
      </c>
      <c r="T327" s="33">
        <f t="shared" si="107"/>
        <v>0</v>
      </c>
      <c r="U327" s="33">
        <f t="shared" si="108"/>
        <v>0</v>
      </c>
      <c r="V327" s="75">
        <f t="shared" si="96"/>
        <v>0</v>
      </c>
      <c r="Y327" s="37"/>
      <c r="Z327" s="78"/>
      <c r="AA327" s="124" t="str">
        <f t="shared" si="99"/>
        <v/>
      </c>
      <c r="AB327" s="38">
        <f t="shared" si="109"/>
        <v>46073</v>
      </c>
      <c r="AC327" s="29" t="str">
        <f t="shared" si="97"/>
        <v>金</v>
      </c>
      <c r="AD327" s="103"/>
    </row>
    <row r="328" spans="1:30" s="35" customFormat="1" ht="23.25" thickBot="1">
      <c r="A328" s="23" t="str">
        <f>IF(B328="","",(COUNTIF($B$2:B328,B328)))</f>
        <v/>
      </c>
      <c r="B328" s="23" t="str">
        <f t="shared" si="98"/>
        <v/>
      </c>
      <c r="C328" s="56" t="s">
        <v>1006</v>
      </c>
      <c r="D328" s="55" t="s">
        <v>666</v>
      </c>
      <c r="E328" s="133">
        <f>入力!I331</f>
        <v>0</v>
      </c>
      <c r="F328" s="40" t="s">
        <v>757</v>
      </c>
      <c r="G328" s="9" t="s">
        <v>803</v>
      </c>
      <c r="H328" s="65" t="s">
        <v>668</v>
      </c>
      <c r="I328" s="143">
        <v>0.01</v>
      </c>
      <c r="J328" s="40"/>
      <c r="K328" s="73"/>
      <c r="L328" s="73" t="str">
        <f t="shared" si="100"/>
        <v/>
      </c>
      <c r="M328" s="73" t="str">
        <f t="shared" si="101"/>
        <v/>
      </c>
      <c r="N328" s="73" t="str">
        <f t="shared" si="102"/>
        <v/>
      </c>
      <c r="O328" s="74"/>
      <c r="P328" s="74" t="str">
        <f t="shared" si="103"/>
        <v>WKY0101</v>
      </c>
      <c r="Q328" s="75" t="str">
        <f t="shared" si="104"/>
        <v>*ＰＰロープ   KY （参考：1本／平米）</v>
      </c>
      <c r="R328" s="75">
        <f t="shared" si="105"/>
        <v>0</v>
      </c>
      <c r="S328" s="75">
        <f t="shared" si="106"/>
        <v>0.01</v>
      </c>
      <c r="T328" s="33">
        <f t="shared" si="107"/>
        <v>0</v>
      </c>
      <c r="U328" s="33">
        <f t="shared" si="108"/>
        <v>0</v>
      </c>
      <c r="V328" s="75">
        <f t="shared" si="96"/>
        <v>0</v>
      </c>
      <c r="Y328" s="37"/>
      <c r="Z328" s="78"/>
      <c r="AA328" s="124" t="str">
        <f t="shared" si="99"/>
        <v>*</v>
      </c>
      <c r="AB328" s="38">
        <f t="shared" si="109"/>
        <v>46074</v>
      </c>
      <c r="AC328" s="29" t="str">
        <f t="shared" si="97"/>
        <v>土</v>
      </c>
      <c r="AD328" s="103" t="s">
        <v>547</v>
      </c>
    </row>
    <row r="329" spans="1:30" s="35" customFormat="1" ht="23.25" thickBot="1">
      <c r="A329" s="23" t="str">
        <f>IF(B329="","",(COUNTIF($B$2:B329,B329)))</f>
        <v/>
      </c>
      <c r="B329" s="23" t="str">
        <f t="shared" si="98"/>
        <v/>
      </c>
      <c r="C329" s="56"/>
      <c r="D329" s="55"/>
      <c r="E329" s="133">
        <f>入力!I332</f>
        <v>0</v>
      </c>
      <c r="F329" s="40"/>
      <c r="G329" s="9"/>
      <c r="H329" s="54"/>
      <c r="I329" s="143"/>
      <c r="J329" s="40"/>
      <c r="K329" s="73"/>
      <c r="L329" s="73" t="str">
        <f t="shared" si="100"/>
        <v/>
      </c>
      <c r="M329" s="73" t="str">
        <f t="shared" si="101"/>
        <v/>
      </c>
      <c r="N329" s="73" t="str">
        <f t="shared" si="102"/>
        <v/>
      </c>
      <c r="O329" s="74"/>
      <c r="P329" s="74">
        <f t="shared" si="103"/>
        <v>0</v>
      </c>
      <c r="Q329" s="75">
        <f t="shared" si="104"/>
        <v>0</v>
      </c>
      <c r="R329" s="75">
        <f t="shared" si="105"/>
        <v>0</v>
      </c>
      <c r="S329" s="75">
        <f t="shared" si="106"/>
        <v>0</v>
      </c>
      <c r="T329" s="33">
        <f t="shared" si="107"/>
        <v>0</v>
      </c>
      <c r="U329" s="33">
        <f t="shared" si="108"/>
        <v>0</v>
      </c>
      <c r="V329" s="75">
        <f t="shared" ref="V329:V333" si="110">T329*U329</f>
        <v>0</v>
      </c>
      <c r="Y329" s="37"/>
      <c r="Z329" s="78"/>
      <c r="AA329" s="124" t="str">
        <f t="shared" si="99"/>
        <v>*</v>
      </c>
      <c r="AB329" s="38">
        <f t="shared" si="109"/>
        <v>46075</v>
      </c>
      <c r="AC329" s="29" t="str">
        <f t="shared" si="97"/>
        <v>日</v>
      </c>
      <c r="AD329" s="103" t="s">
        <v>547</v>
      </c>
    </row>
    <row r="330" spans="1:30" s="35" customFormat="1" ht="23.25" thickBot="1">
      <c r="A330" s="23" t="str">
        <f>IF(B330="","",(COUNTIF($B$2:B330,B330)))</f>
        <v/>
      </c>
      <c r="B330" s="23" t="str">
        <f t="shared" si="98"/>
        <v/>
      </c>
      <c r="C330" s="56"/>
      <c r="D330" s="55"/>
      <c r="E330" s="133">
        <f>入力!I333</f>
        <v>0</v>
      </c>
      <c r="F330" s="40"/>
      <c r="G330" s="9"/>
      <c r="H330" s="54"/>
      <c r="I330" s="143"/>
      <c r="J330" s="40"/>
      <c r="K330" s="73"/>
      <c r="L330" s="73" t="str">
        <f t="shared" si="100"/>
        <v/>
      </c>
      <c r="M330" s="73" t="str">
        <f t="shared" si="101"/>
        <v/>
      </c>
      <c r="N330" s="73" t="str">
        <f t="shared" si="102"/>
        <v/>
      </c>
      <c r="O330" s="74"/>
      <c r="P330" s="74">
        <f t="shared" si="103"/>
        <v>0</v>
      </c>
      <c r="Q330" s="75">
        <f t="shared" si="104"/>
        <v>0</v>
      </c>
      <c r="R330" s="75">
        <f t="shared" si="105"/>
        <v>0</v>
      </c>
      <c r="S330" s="75">
        <f t="shared" si="106"/>
        <v>0</v>
      </c>
      <c r="T330" s="33">
        <f t="shared" si="107"/>
        <v>0</v>
      </c>
      <c r="U330" s="33">
        <f t="shared" si="108"/>
        <v>0</v>
      </c>
      <c r="V330" s="75">
        <f t="shared" si="110"/>
        <v>0</v>
      </c>
      <c r="Y330" s="37"/>
      <c r="Z330" s="78"/>
      <c r="AA330" s="124" t="str">
        <f t="shared" si="99"/>
        <v>*</v>
      </c>
      <c r="AB330" s="38">
        <f t="shared" si="109"/>
        <v>46076</v>
      </c>
      <c r="AC330" s="29" t="str">
        <f t="shared" si="97"/>
        <v>月</v>
      </c>
      <c r="AD330" s="103" t="s">
        <v>1040</v>
      </c>
    </row>
    <row r="331" spans="1:30" s="35" customFormat="1" ht="23.25" thickBot="1">
      <c r="A331" s="23" t="str">
        <f>IF(B331="","",(COUNTIF($B$2:B331,B331)))</f>
        <v/>
      </c>
      <c r="B331" s="23" t="str">
        <f t="shared" si="98"/>
        <v/>
      </c>
      <c r="C331" s="56"/>
      <c r="D331" s="55"/>
      <c r="E331" s="133">
        <f>入力!I334</f>
        <v>0</v>
      </c>
      <c r="F331" s="40"/>
      <c r="G331" s="9"/>
      <c r="H331" s="54"/>
      <c r="I331" s="143"/>
      <c r="J331" s="40"/>
      <c r="K331" s="73"/>
      <c r="L331" s="73" t="str">
        <f t="shared" si="100"/>
        <v/>
      </c>
      <c r="M331" s="73" t="str">
        <f t="shared" si="101"/>
        <v/>
      </c>
      <c r="N331" s="73" t="str">
        <f t="shared" si="102"/>
        <v/>
      </c>
      <c r="O331" s="74"/>
      <c r="P331" s="74">
        <f t="shared" si="103"/>
        <v>0</v>
      </c>
      <c r="Q331" s="75">
        <f t="shared" si="104"/>
        <v>0</v>
      </c>
      <c r="R331" s="75">
        <f t="shared" si="105"/>
        <v>0</v>
      </c>
      <c r="S331" s="75">
        <f t="shared" si="106"/>
        <v>0</v>
      </c>
      <c r="T331" s="33">
        <f t="shared" si="107"/>
        <v>0</v>
      </c>
      <c r="U331" s="33">
        <f t="shared" si="108"/>
        <v>0</v>
      </c>
      <c r="V331" s="75">
        <f t="shared" si="110"/>
        <v>0</v>
      </c>
      <c r="Y331" s="37"/>
      <c r="Z331" s="78"/>
      <c r="AA331" s="124" t="str">
        <f t="shared" si="99"/>
        <v/>
      </c>
      <c r="AB331" s="38">
        <f t="shared" si="109"/>
        <v>46077</v>
      </c>
      <c r="AC331" s="29" t="str">
        <f t="shared" si="97"/>
        <v>火</v>
      </c>
      <c r="AD331" s="103"/>
    </row>
    <row r="332" spans="1:30" s="35" customFormat="1" ht="23.25" thickBot="1">
      <c r="A332" s="23" t="str">
        <f>IF(B332="","",(COUNTIF($B$2:B332,B332)))</f>
        <v/>
      </c>
      <c r="B332" s="23" t="str">
        <f t="shared" si="98"/>
        <v/>
      </c>
      <c r="C332" s="56"/>
      <c r="D332" s="55"/>
      <c r="E332" s="133">
        <f>入力!I335</f>
        <v>0</v>
      </c>
      <c r="F332" s="40"/>
      <c r="G332" s="9"/>
      <c r="H332" s="65"/>
      <c r="I332" s="143"/>
      <c r="J332" s="40"/>
      <c r="K332" s="73"/>
      <c r="L332" s="73" t="str">
        <f t="shared" si="100"/>
        <v/>
      </c>
      <c r="M332" s="73" t="str">
        <f t="shared" si="101"/>
        <v/>
      </c>
      <c r="N332" s="73" t="str">
        <f t="shared" si="102"/>
        <v/>
      </c>
      <c r="O332" s="74"/>
      <c r="P332" s="74">
        <f t="shared" si="103"/>
        <v>0</v>
      </c>
      <c r="Q332" s="75">
        <f t="shared" si="104"/>
        <v>0</v>
      </c>
      <c r="R332" s="75">
        <f t="shared" si="105"/>
        <v>0</v>
      </c>
      <c r="S332" s="75">
        <f t="shared" si="106"/>
        <v>0</v>
      </c>
      <c r="T332" s="33">
        <f t="shared" si="107"/>
        <v>0</v>
      </c>
      <c r="U332" s="33">
        <f t="shared" si="108"/>
        <v>0</v>
      </c>
      <c r="V332" s="75">
        <f t="shared" si="110"/>
        <v>0</v>
      </c>
      <c r="Y332" s="37"/>
      <c r="Z332" s="78"/>
      <c r="AA332" s="124" t="str">
        <f t="shared" si="99"/>
        <v/>
      </c>
      <c r="AB332" s="38">
        <f t="shared" si="109"/>
        <v>46078</v>
      </c>
      <c r="AC332" s="29" t="str">
        <f t="shared" si="97"/>
        <v>水</v>
      </c>
      <c r="AD332" s="103"/>
    </row>
    <row r="333" spans="1:30" s="35" customFormat="1" ht="23.25" thickBot="1">
      <c r="A333" s="23" t="str">
        <f>IF(B333="","",(COUNTIF($B$2:B333,B333)))</f>
        <v/>
      </c>
      <c r="B333" s="23" t="str">
        <f t="shared" si="98"/>
        <v/>
      </c>
      <c r="C333" s="56"/>
      <c r="D333" s="55"/>
      <c r="E333" s="133">
        <f>入力!I336</f>
        <v>0</v>
      </c>
      <c r="F333" s="40"/>
      <c r="G333" s="9"/>
      <c r="H333" s="65"/>
      <c r="I333" s="143"/>
      <c r="J333" s="40"/>
      <c r="K333" s="73"/>
      <c r="L333" s="73" t="str">
        <f t="shared" si="100"/>
        <v/>
      </c>
      <c r="M333" s="73" t="str">
        <f t="shared" si="101"/>
        <v/>
      </c>
      <c r="N333" s="73" t="str">
        <f t="shared" si="102"/>
        <v/>
      </c>
      <c r="O333" s="74"/>
      <c r="P333" s="74">
        <f t="shared" si="103"/>
        <v>0</v>
      </c>
      <c r="Q333" s="75">
        <f t="shared" si="104"/>
        <v>0</v>
      </c>
      <c r="R333" s="75">
        <f t="shared" si="105"/>
        <v>0</v>
      </c>
      <c r="S333" s="75">
        <f t="shared" si="106"/>
        <v>0</v>
      </c>
      <c r="T333" s="33">
        <f t="shared" si="107"/>
        <v>0</v>
      </c>
      <c r="U333" s="33">
        <f t="shared" si="108"/>
        <v>0</v>
      </c>
      <c r="V333" s="75">
        <f t="shared" si="110"/>
        <v>0</v>
      </c>
      <c r="Y333" s="37"/>
      <c r="Z333" s="78"/>
      <c r="AA333" s="124" t="str">
        <f t="shared" si="99"/>
        <v/>
      </c>
      <c r="AB333" s="38">
        <f t="shared" si="109"/>
        <v>46079</v>
      </c>
      <c r="AC333" s="29" t="str">
        <f t="shared" si="97"/>
        <v>木</v>
      </c>
      <c r="AD333" s="104"/>
    </row>
    <row r="334" spans="1:30" s="35" customFormat="1" ht="23.25" thickBot="1">
      <c r="A334" s="23" t="str">
        <f>IF(B334="","",(COUNTIF($B$2:B334,B334)))</f>
        <v/>
      </c>
      <c r="B334" s="23" t="str">
        <f t="shared" si="98"/>
        <v/>
      </c>
      <c r="C334" s="56"/>
      <c r="D334" s="55"/>
      <c r="E334" s="133">
        <f>入力!I337</f>
        <v>0</v>
      </c>
      <c r="F334" s="40"/>
      <c r="G334" s="9"/>
      <c r="H334" s="65"/>
      <c r="I334" s="143"/>
      <c r="J334" s="40"/>
      <c r="K334" s="73"/>
      <c r="L334" s="73" t="str">
        <f t="shared" ref="L334" si="111">IFERROR(VLOOKUP(K334,$A$2:$E$999,3,FALSE),"")</f>
        <v/>
      </c>
      <c r="M334" s="73" t="str">
        <f t="shared" ref="M334" si="112">IFERROR(VLOOKUP(K334,$A$2:$E$99,4,FALSE),"")</f>
        <v/>
      </c>
      <c r="N334" s="73" t="str">
        <f t="shared" ref="N334" si="113">IFERROR(VLOOKUP(K334,$A$2:$E$499,5,FALSE),"")</f>
        <v/>
      </c>
      <c r="O334" s="74"/>
      <c r="P334" s="74">
        <f t="shared" ref="P334" si="114">IF(E334="0","",H334)</f>
        <v>0</v>
      </c>
      <c r="Q334" s="75">
        <f t="shared" ref="Q334" si="115">IF(E334="0","",C334)</f>
        <v>0</v>
      </c>
      <c r="R334" s="75">
        <f t="shared" ref="R334" si="116">IF(E334="","",E334)</f>
        <v>0</v>
      </c>
      <c r="S334" s="75">
        <f t="shared" ref="S334" si="117">IF(E334="",0,I334)</f>
        <v>0</v>
      </c>
      <c r="T334" s="33">
        <f t="shared" ref="T334" si="118">R334*S334</f>
        <v>0</v>
      </c>
      <c r="U334" s="33">
        <f t="shared" ref="U334" si="119">IF(E334="0","",J334)</f>
        <v>0</v>
      </c>
      <c r="V334" s="75">
        <f t="shared" ref="V334" si="120">T334*U334</f>
        <v>0</v>
      </c>
      <c r="Y334" s="37"/>
      <c r="Z334" s="78"/>
      <c r="AA334" s="124" t="str">
        <f t="shared" si="99"/>
        <v/>
      </c>
      <c r="AB334" s="38">
        <f t="shared" si="109"/>
        <v>46080</v>
      </c>
      <c r="AC334" s="29" t="str">
        <f t="shared" si="97"/>
        <v>金</v>
      </c>
      <c r="AD334" s="103"/>
    </row>
    <row r="335" spans="1:30" s="35" customFormat="1" ht="23.25" thickBot="1">
      <c r="A335" s="23" t="str">
        <f>IF(B335="","",(COUNTIF($B$2:B335,B335)))</f>
        <v/>
      </c>
      <c r="B335" s="23" t="str">
        <f t="shared" si="98"/>
        <v/>
      </c>
      <c r="C335" s="56"/>
      <c r="D335" s="55"/>
      <c r="E335" s="133">
        <f>入力!I338</f>
        <v>0</v>
      </c>
      <c r="F335" s="40"/>
      <c r="G335" s="9"/>
      <c r="H335" s="65"/>
      <c r="I335" s="143"/>
      <c r="J335" s="40"/>
      <c r="K335" s="73"/>
      <c r="L335" s="73" t="str">
        <f t="shared" ref="L335" si="121">IFERROR(VLOOKUP(K335,$A$2:$E$999,3,FALSE),"")</f>
        <v/>
      </c>
      <c r="M335" s="73" t="str">
        <f t="shared" ref="M335" si="122">IFERROR(VLOOKUP(K335,$A$2:$E$99,4,FALSE),"")</f>
        <v/>
      </c>
      <c r="N335" s="73" t="str">
        <f t="shared" ref="N335" si="123">IFERROR(VLOOKUP(K335,$A$2:$E$499,5,FALSE),"")</f>
        <v/>
      </c>
      <c r="O335" s="74"/>
      <c r="P335" s="74">
        <f t="shared" ref="P335" si="124">IF(E335="0","",H335)</f>
        <v>0</v>
      </c>
      <c r="Q335" s="75">
        <f t="shared" ref="Q335" si="125">IF(E335="0","",C335)</f>
        <v>0</v>
      </c>
      <c r="R335" s="75">
        <f t="shared" ref="R335" si="126">IF(E335="","",E335)</f>
        <v>0</v>
      </c>
      <c r="S335" s="75">
        <f t="shared" ref="S335" si="127">IF(E335="",0,I335)</f>
        <v>0</v>
      </c>
      <c r="T335" s="33">
        <f t="shared" ref="T335:T386" si="128">R335*S335</f>
        <v>0</v>
      </c>
      <c r="U335" s="33">
        <f t="shared" ref="U335" si="129">IF(E335="0","",J335)</f>
        <v>0</v>
      </c>
      <c r="V335" s="75">
        <f t="shared" ref="V335:V376" si="130">T335*U335</f>
        <v>0</v>
      </c>
      <c r="Y335" s="37"/>
      <c r="Z335" s="78"/>
      <c r="AA335" s="124" t="str">
        <f t="shared" si="99"/>
        <v>*</v>
      </c>
      <c r="AB335" s="38">
        <f t="shared" si="109"/>
        <v>46081</v>
      </c>
      <c r="AC335" s="29" t="str">
        <f t="shared" si="97"/>
        <v>土</v>
      </c>
      <c r="AD335" s="103" t="s">
        <v>547</v>
      </c>
    </row>
    <row r="336" spans="1:30" s="35" customFormat="1" ht="23.25" thickBot="1">
      <c r="E336" s="36"/>
      <c r="H336" s="21"/>
      <c r="I336" s="45"/>
      <c r="P336" s="79"/>
      <c r="Q336" s="79"/>
      <c r="R336" s="79"/>
      <c r="S336" s="79"/>
      <c r="T336" s="33">
        <f t="shared" si="128"/>
        <v>0</v>
      </c>
      <c r="U336" s="33">
        <f t="shared" ref="U336:U386" si="131">IF(E336="0","",J336)</f>
        <v>0</v>
      </c>
      <c r="V336" s="75">
        <f t="shared" si="130"/>
        <v>0</v>
      </c>
      <c r="Y336" s="37"/>
      <c r="Z336" s="78"/>
      <c r="AA336" s="124" t="str">
        <f t="shared" si="99"/>
        <v>*</v>
      </c>
      <c r="AB336" s="38">
        <f t="shared" si="109"/>
        <v>46082</v>
      </c>
      <c r="AC336" s="29" t="str">
        <f t="shared" si="97"/>
        <v>日</v>
      </c>
      <c r="AD336" s="103" t="s">
        <v>547</v>
      </c>
    </row>
    <row r="337" spans="5:30" s="35" customFormat="1" ht="23.25" thickBot="1">
      <c r="E337" s="36"/>
      <c r="H337" s="21"/>
      <c r="I337" s="45"/>
      <c r="P337" s="79"/>
      <c r="Q337" s="79"/>
      <c r="R337" s="79"/>
      <c r="S337" s="79"/>
      <c r="T337" s="33">
        <f t="shared" si="128"/>
        <v>0</v>
      </c>
      <c r="U337" s="33">
        <f t="shared" si="131"/>
        <v>0</v>
      </c>
      <c r="V337" s="75">
        <f t="shared" si="130"/>
        <v>0</v>
      </c>
      <c r="Y337" s="37"/>
      <c r="Z337" s="78"/>
      <c r="AA337" s="124" t="str">
        <f t="shared" si="99"/>
        <v/>
      </c>
      <c r="AB337" s="38">
        <f t="shared" si="109"/>
        <v>46083</v>
      </c>
      <c r="AC337" s="29" t="str">
        <f t="shared" si="97"/>
        <v>月</v>
      </c>
      <c r="AD337" s="103"/>
    </row>
    <row r="338" spans="5:30" s="35" customFormat="1" ht="23.25" thickBot="1">
      <c r="E338" s="36"/>
      <c r="H338" s="21"/>
      <c r="I338" s="45"/>
      <c r="P338" s="79"/>
      <c r="Q338" s="79"/>
      <c r="R338" s="79"/>
      <c r="S338" s="79"/>
      <c r="T338" s="33">
        <f t="shared" si="128"/>
        <v>0</v>
      </c>
      <c r="U338" s="33">
        <f t="shared" si="131"/>
        <v>0</v>
      </c>
      <c r="V338" s="75">
        <f t="shared" si="130"/>
        <v>0</v>
      </c>
      <c r="Y338" s="37"/>
      <c r="Z338" s="78"/>
      <c r="AA338" s="124" t="str">
        <f t="shared" si="99"/>
        <v/>
      </c>
      <c r="AB338" s="38">
        <f t="shared" si="109"/>
        <v>46084</v>
      </c>
      <c r="AC338" s="29" t="str">
        <f t="shared" si="97"/>
        <v>火</v>
      </c>
      <c r="AD338" s="103"/>
    </row>
    <row r="339" spans="5:30" s="35" customFormat="1" ht="23.25" thickBot="1">
      <c r="E339" s="36"/>
      <c r="H339" s="21"/>
      <c r="I339" s="45"/>
      <c r="P339" s="79"/>
      <c r="Q339" s="79"/>
      <c r="R339" s="79"/>
      <c r="S339" s="79"/>
      <c r="T339" s="33">
        <f t="shared" si="128"/>
        <v>0</v>
      </c>
      <c r="U339" s="33">
        <f t="shared" si="131"/>
        <v>0</v>
      </c>
      <c r="V339" s="75">
        <f t="shared" si="130"/>
        <v>0</v>
      </c>
      <c r="Y339" s="37"/>
      <c r="Z339" s="78"/>
      <c r="AA339" s="124" t="str">
        <f t="shared" si="99"/>
        <v/>
      </c>
      <c r="AB339" s="38">
        <f t="shared" si="109"/>
        <v>46085</v>
      </c>
      <c r="AC339" s="29" t="str">
        <f t="shared" si="97"/>
        <v>水</v>
      </c>
      <c r="AD339" s="103"/>
    </row>
    <row r="340" spans="5:30" s="35" customFormat="1" ht="23.25" thickBot="1">
      <c r="E340" s="36"/>
      <c r="H340" s="21"/>
      <c r="I340" s="45"/>
      <c r="P340" s="79"/>
      <c r="Q340" s="79"/>
      <c r="R340" s="79"/>
      <c r="S340" s="79"/>
      <c r="T340" s="33">
        <f t="shared" si="128"/>
        <v>0</v>
      </c>
      <c r="U340" s="33">
        <f t="shared" si="131"/>
        <v>0</v>
      </c>
      <c r="V340" s="75">
        <f t="shared" si="130"/>
        <v>0</v>
      </c>
      <c r="Y340" s="37"/>
      <c r="Z340" s="78"/>
      <c r="AA340" s="124" t="str">
        <f t="shared" si="99"/>
        <v/>
      </c>
      <c r="AB340" s="38">
        <f t="shared" si="109"/>
        <v>46086</v>
      </c>
      <c r="AC340" s="29" t="str">
        <f t="shared" si="97"/>
        <v>木</v>
      </c>
      <c r="AD340" s="103"/>
    </row>
    <row r="341" spans="5:30" s="35" customFormat="1" ht="23.25" thickBot="1">
      <c r="E341" s="36"/>
      <c r="H341" s="21"/>
      <c r="I341" s="45"/>
      <c r="P341" s="79"/>
      <c r="Q341" s="79"/>
      <c r="R341" s="79"/>
      <c r="S341" s="79"/>
      <c r="T341" s="33">
        <f t="shared" si="128"/>
        <v>0</v>
      </c>
      <c r="U341" s="33">
        <f t="shared" si="131"/>
        <v>0</v>
      </c>
      <c r="V341" s="75">
        <f t="shared" si="130"/>
        <v>0</v>
      </c>
      <c r="Y341" s="37"/>
      <c r="Z341" s="78"/>
      <c r="AA341" s="124" t="str">
        <f t="shared" si="99"/>
        <v/>
      </c>
      <c r="AB341" s="38">
        <f t="shared" si="109"/>
        <v>46087</v>
      </c>
      <c r="AC341" s="29" t="str">
        <f t="shared" si="97"/>
        <v>金</v>
      </c>
      <c r="AD341" s="103"/>
    </row>
    <row r="342" spans="5:30" s="35" customFormat="1" ht="23.25" thickBot="1">
      <c r="E342" s="36"/>
      <c r="H342" s="21"/>
      <c r="I342" s="45"/>
      <c r="P342" s="79"/>
      <c r="Q342" s="79"/>
      <c r="R342" s="79"/>
      <c r="S342" s="79"/>
      <c r="T342" s="33">
        <f t="shared" si="128"/>
        <v>0</v>
      </c>
      <c r="U342" s="33">
        <f t="shared" si="131"/>
        <v>0</v>
      </c>
      <c r="V342" s="75">
        <f t="shared" si="130"/>
        <v>0</v>
      </c>
      <c r="Y342" s="37"/>
      <c r="Z342" s="78"/>
      <c r="AA342" s="124" t="str">
        <f t="shared" si="99"/>
        <v>*</v>
      </c>
      <c r="AB342" s="38">
        <f t="shared" si="109"/>
        <v>46088</v>
      </c>
      <c r="AC342" s="29" t="str">
        <f t="shared" si="97"/>
        <v>土</v>
      </c>
      <c r="AD342" s="103" t="s">
        <v>547</v>
      </c>
    </row>
    <row r="343" spans="5:30" s="35" customFormat="1" ht="23.25" thickBot="1">
      <c r="E343" s="36"/>
      <c r="H343" s="21"/>
      <c r="I343" s="45"/>
      <c r="P343" s="79"/>
      <c r="Q343" s="79"/>
      <c r="R343" s="79"/>
      <c r="S343" s="79"/>
      <c r="T343" s="33">
        <f t="shared" si="128"/>
        <v>0</v>
      </c>
      <c r="U343" s="33">
        <f t="shared" si="131"/>
        <v>0</v>
      </c>
      <c r="V343" s="75">
        <f t="shared" si="130"/>
        <v>0</v>
      </c>
      <c r="Y343" s="37"/>
      <c r="Z343" s="78"/>
      <c r="AA343" s="124" t="str">
        <f t="shared" si="99"/>
        <v>*</v>
      </c>
      <c r="AB343" s="38">
        <f t="shared" si="109"/>
        <v>46089</v>
      </c>
      <c r="AC343" s="29" t="str">
        <f t="shared" si="97"/>
        <v>日</v>
      </c>
      <c r="AD343" s="103" t="s">
        <v>547</v>
      </c>
    </row>
    <row r="344" spans="5:30" s="35" customFormat="1" ht="23.25" thickBot="1">
      <c r="E344" s="36"/>
      <c r="H344" s="21"/>
      <c r="I344" s="45"/>
      <c r="P344" s="79"/>
      <c r="Q344" s="79"/>
      <c r="R344" s="79"/>
      <c r="S344" s="79"/>
      <c r="T344" s="33">
        <f t="shared" si="128"/>
        <v>0</v>
      </c>
      <c r="U344" s="33">
        <f t="shared" si="131"/>
        <v>0</v>
      </c>
      <c r="V344" s="75">
        <f t="shared" si="130"/>
        <v>0</v>
      </c>
      <c r="Y344" s="37"/>
      <c r="Z344" s="77"/>
      <c r="AA344" s="124" t="str">
        <f t="shared" si="99"/>
        <v/>
      </c>
      <c r="AB344" s="38">
        <f t="shared" si="109"/>
        <v>46090</v>
      </c>
      <c r="AC344" s="29" t="str">
        <f t="shared" si="97"/>
        <v>月</v>
      </c>
      <c r="AD344" s="103"/>
    </row>
    <row r="345" spans="5:30" s="35" customFormat="1" ht="23.25" thickBot="1">
      <c r="E345" s="36"/>
      <c r="H345" s="21"/>
      <c r="I345" s="45"/>
      <c r="P345" s="79"/>
      <c r="Q345" s="79"/>
      <c r="R345" s="79"/>
      <c r="S345" s="79"/>
      <c r="T345" s="33">
        <f t="shared" si="128"/>
        <v>0</v>
      </c>
      <c r="U345" s="33">
        <f t="shared" si="131"/>
        <v>0</v>
      </c>
      <c r="V345" s="75">
        <f t="shared" si="130"/>
        <v>0</v>
      </c>
      <c r="Y345" s="37"/>
      <c r="Z345" s="77"/>
      <c r="AA345" s="124" t="str">
        <f t="shared" si="99"/>
        <v/>
      </c>
      <c r="AB345" s="38">
        <f t="shared" si="109"/>
        <v>46091</v>
      </c>
      <c r="AC345" s="29" t="str">
        <f t="shared" si="97"/>
        <v>火</v>
      </c>
      <c r="AD345" s="103"/>
    </row>
    <row r="346" spans="5:30" s="35" customFormat="1" ht="23.25" thickBot="1">
      <c r="E346" s="36"/>
      <c r="H346" s="21"/>
      <c r="I346" s="45"/>
      <c r="P346" s="79"/>
      <c r="Q346" s="79"/>
      <c r="R346" s="79"/>
      <c r="S346" s="79"/>
      <c r="T346" s="33">
        <f t="shared" si="128"/>
        <v>0</v>
      </c>
      <c r="U346" s="33">
        <f t="shared" si="131"/>
        <v>0</v>
      </c>
      <c r="V346" s="75">
        <f t="shared" si="130"/>
        <v>0</v>
      </c>
      <c r="Y346" s="37"/>
      <c r="Z346" s="77"/>
      <c r="AA346" s="124" t="str">
        <f t="shared" si="99"/>
        <v/>
      </c>
      <c r="AB346" s="38">
        <f t="shared" si="109"/>
        <v>46092</v>
      </c>
      <c r="AC346" s="29" t="str">
        <f t="shared" si="97"/>
        <v>水</v>
      </c>
      <c r="AD346" s="103"/>
    </row>
    <row r="347" spans="5:30" s="35" customFormat="1" ht="23.25" thickBot="1">
      <c r="E347" s="36"/>
      <c r="H347" s="21"/>
      <c r="I347" s="45"/>
      <c r="P347" s="79"/>
      <c r="Q347" s="79"/>
      <c r="R347" s="79"/>
      <c r="S347" s="79"/>
      <c r="T347" s="33">
        <f t="shared" si="128"/>
        <v>0</v>
      </c>
      <c r="U347" s="33">
        <f t="shared" si="131"/>
        <v>0</v>
      </c>
      <c r="V347" s="75">
        <f t="shared" si="130"/>
        <v>0</v>
      </c>
      <c r="Y347" s="37"/>
      <c r="Z347" s="77"/>
      <c r="AA347" s="124" t="str">
        <f t="shared" si="99"/>
        <v/>
      </c>
      <c r="AB347" s="38">
        <f t="shared" si="109"/>
        <v>46093</v>
      </c>
      <c r="AC347" s="29" t="str">
        <f t="shared" si="97"/>
        <v>木</v>
      </c>
      <c r="AD347" s="103"/>
    </row>
    <row r="348" spans="5:30" s="35" customFormat="1" ht="23.25" thickBot="1">
      <c r="E348" s="36"/>
      <c r="H348" s="21"/>
      <c r="I348" s="45"/>
      <c r="P348" s="79"/>
      <c r="Q348" s="79"/>
      <c r="R348" s="79"/>
      <c r="S348" s="79"/>
      <c r="T348" s="33">
        <f t="shared" si="128"/>
        <v>0</v>
      </c>
      <c r="U348" s="33">
        <f t="shared" si="131"/>
        <v>0</v>
      </c>
      <c r="V348" s="75">
        <f t="shared" si="130"/>
        <v>0</v>
      </c>
      <c r="Y348" s="37"/>
      <c r="Z348" s="77"/>
      <c r="AA348" s="124" t="str">
        <f t="shared" si="99"/>
        <v/>
      </c>
      <c r="AB348" s="38">
        <f t="shared" si="109"/>
        <v>46094</v>
      </c>
      <c r="AC348" s="29" t="str">
        <f t="shared" si="97"/>
        <v>金</v>
      </c>
      <c r="AD348" s="103"/>
    </row>
    <row r="349" spans="5:30" s="35" customFormat="1" ht="23.25" thickBot="1">
      <c r="E349" s="36"/>
      <c r="H349" s="21"/>
      <c r="I349" s="45"/>
      <c r="P349" s="79"/>
      <c r="Q349" s="79"/>
      <c r="R349" s="79"/>
      <c r="S349" s="79"/>
      <c r="T349" s="33">
        <f t="shared" si="128"/>
        <v>0</v>
      </c>
      <c r="U349" s="33">
        <f t="shared" si="131"/>
        <v>0</v>
      </c>
      <c r="V349" s="75">
        <f t="shared" si="130"/>
        <v>0</v>
      </c>
      <c r="Y349" s="37"/>
      <c r="Z349" s="77"/>
      <c r="AA349" s="124" t="str">
        <f t="shared" si="99"/>
        <v>*</v>
      </c>
      <c r="AB349" s="38">
        <f t="shared" si="109"/>
        <v>46095</v>
      </c>
      <c r="AC349" s="29" t="str">
        <f t="shared" si="97"/>
        <v>土</v>
      </c>
      <c r="AD349" s="103" t="s">
        <v>547</v>
      </c>
    </row>
    <row r="350" spans="5:30" s="35" customFormat="1" ht="23.25" thickBot="1">
      <c r="E350" s="36"/>
      <c r="H350" s="21"/>
      <c r="I350" s="45"/>
      <c r="P350" s="79"/>
      <c r="Q350" s="79"/>
      <c r="R350" s="79"/>
      <c r="S350" s="79"/>
      <c r="T350" s="33">
        <f t="shared" si="128"/>
        <v>0</v>
      </c>
      <c r="U350" s="33">
        <f t="shared" si="131"/>
        <v>0</v>
      </c>
      <c r="V350" s="75">
        <f t="shared" si="130"/>
        <v>0</v>
      </c>
      <c r="Y350" s="37"/>
      <c r="Z350" s="77"/>
      <c r="AA350" s="124" t="str">
        <f t="shared" si="99"/>
        <v>*</v>
      </c>
      <c r="AB350" s="38">
        <f t="shared" si="109"/>
        <v>46096</v>
      </c>
      <c r="AC350" s="29" t="str">
        <f t="shared" si="97"/>
        <v>日</v>
      </c>
      <c r="AD350" s="103" t="s">
        <v>547</v>
      </c>
    </row>
    <row r="351" spans="5:30" ht="23.25" thickBot="1">
      <c r="F351" s="35"/>
      <c r="G351" s="35"/>
      <c r="T351" s="33">
        <f t="shared" si="128"/>
        <v>0</v>
      </c>
      <c r="U351" s="33">
        <f t="shared" si="131"/>
        <v>0</v>
      </c>
      <c r="V351" s="75">
        <f t="shared" si="130"/>
        <v>0</v>
      </c>
      <c r="X351" s="35"/>
      <c r="Y351" s="37"/>
      <c r="Z351" s="77"/>
      <c r="AA351" s="124" t="str">
        <f t="shared" si="99"/>
        <v/>
      </c>
      <c r="AB351" s="38">
        <f t="shared" si="109"/>
        <v>46097</v>
      </c>
      <c r="AC351" s="29" t="str">
        <f t="shared" si="97"/>
        <v>月</v>
      </c>
      <c r="AD351" s="103"/>
    </row>
    <row r="352" spans="5:30" ht="23.25" thickBot="1">
      <c r="F352" s="35"/>
      <c r="G352" s="35"/>
      <c r="T352" s="33">
        <f t="shared" si="128"/>
        <v>0</v>
      </c>
      <c r="U352" s="33">
        <f t="shared" si="131"/>
        <v>0</v>
      </c>
      <c r="V352" s="75">
        <f t="shared" si="130"/>
        <v>0</v>
      </c>
      <c r="Z352" s="77"/>
      <c r="AA352" s="124" t="str">
        <f t="shared" si="99"/>
        <v/>
      </c>
      <c r="AB352" s="38">
        <f t="shared" si="109"/>
        <v>46098</v>
      </c>
      <c r="AC352" s="29" t="str">
        <f t="shared" si="97"/>
        <v>火</v>
      </c>
      <c r="AD352" s="103"/>
    </row>
    <row r="353" spans="6:30" ht="23.25" thickBot="1">
      <c r="F353" s="35"/>
      <c r="G353" s="35"/>
      <c r="T353" s="33">
        <f t="shared" si="128"/>
        <v>0</v>
      </c>
      <c r="U353" s="33">
        <f t="shared" si="131"/>
        <v>0</v>
      </c>
      <c r="V353" s="75">
        <f t="shared" si="130"/>
        <v>0</v>
      </c>
      <c r="Z353" s="77"/>
      <c r="AA353" s="124" t="str">
        <f t="shared" si="99"/>
        <v/>
      </c>
      <c r="AB353" s="38">
        <f t="shared" si="109"/>
        <v>46099</v>
      </c>
      <c r="AC353" s="29" t="str">
        <f t="shared" si="97"/>
        <v>水</v>
      </c>
      <c r="AD353" s="103"/>
    </row>
    <row r="354" spans="6:30" ht="23.25" thickBot="1">
      <c r="F354" s="35"/>
      <c r="G354" s="35"/>
      <c r="T354" s="33">
        <f t="shared" si="128"/>
        <v>0</v>
      </c>
      <c r="U354" s="33">
        <f t="shared" si="131"/>
        <v>0</v>
      </c>
      <c r="V354" s="75">
        <f t="shared" si="130"/>
        <v>0</v>
      </c>
      <c r="Z354" s="77"/>
      <c r="AA354" s="124" t="str">
        <f t="shared" si="99"/>
        <v/>
      </c>
      <c r="AB354" s="38">
        <f t="shared" si="109"/>
        <v>46100</v>
      </c>
      <c r="AC354" s="29" t="str">
        <f t="shared" si="97"/>
        <v>木</v>
      </c>
      <c r="AD354" s="103"/>
    </row>
    <row r="355" spans="6:30" ht="23.25" thickBot="1">
      <c r="F355" s="35"/>
      <c r="G355" s="35"/>
      <c r="T355" s="33">
        <f t="shared" si="128"/>
        <v>0</v>
      </c>
      <c r="U355" s="33">
        <f t="shared" si="131"/>
        <v>0</v>
      </c>
      <c r="V355" s="75">
        <f t="shared" si="130"/>
        <v>0</v>
      </c>
      <c r="Z355" s="77"/>
      <c r="AA355" s="124" t="str">
        <f t="shared" si="99"/>
        <v>*</v>
      </c>
      <c r="AB355" s="38">
        <f t="shared" si="109"/>
        <v>46101</v>
      </c>
      <c r="AC355" s="29" t="str">
        <f t="shared" si="97"/>
        <v>金</v>
      </c>
      <c r="AD355" s="103" t="s">
        <v>1040</v>
      </c>
    </row>
    <row r="356" spans="6:30" ht="23.25" thickBot="1">
      <c r="F356" s="35"/>
      <c r="G356" s="35"/>
      <c r="T356" s="33">
        <f t="shared" si="128"/>
        <v>0</v>
      </c>
      <c r="U356" s="33">
        <f t="shared" si="131"/>
        <v>0</v>
      </c>
      <c r="V356" s="75">
        <f t="shared" si="130"/>
        <v>0</v>
      </c>
      <c r="Z356" s="77"/>
      <c r="AA356" s="124" t="str">
        <f t="shared" si="99"/>
        <v>*</v>
      </c>
      <c r="AB356" s="38">
        <f t="shared" si="109"/>
        <v>46102</v>
      </c>
      <c r="AC356" s="29" t="str">
        <f t="shared" si="97"/>
        <v>土</v>
      </c>
      <c r="AD356" s="103" t="s">
        <v>547</v>
      </c>
    </row>
    <row r="357" spans="6:30" ht="23.25" thickBot="1">
      <c r="F357" s="35"/>
      <c r="G357" s="35"/>
      <c r="T357" s="33">
        <f t="shared" si="128"/>
        <v>0</v>
      </c>
      <c r="U357" s="33">
        <f t="shared" si="131"/>
        <v>0</v>
      </c>
      <c r="V357" s="75">
        <f t="shared" si="130"/>
        <v>0</v>
      </c>
      <c r="Z357" s="77"/>
      <c r="AA357" s="124" t="str">
        <f t="shared" si="99"/>
        <v>*</v>
      </c>
      <c r="AB357" s="38">
        <f t="shared" si="109"/>
        <v>46103</v>
      </c>
      <c r="AC357" s="29" t="str">
        <f t="shared" si="97"/>
        <v>日</v>
      </c>
      <c r="AD357" s="103" t="s">
        <v>547</v>
      </c>
    </row>
    <row r="358" spans="6:30" ht="23.25" thickBot="1">
      <c r="F358" s="35"/>
      <c r="G358" s="35"/>
      <c r="T358" s="33">
        <f t="shared" si="128"/>
        <v>0</v>
      </c>
      <c r="U358" s="33">
        <f t="shared" si="131"/>
        <v>0</v>
      </c>
      <c r="V358" s="75">
        <f t="shared" si="130"/>
        <v>0</v>
      </c>
      <c r="AA358" s="124" t="str">
        <f t="shared" si="99"/>
        <v/>
      </c>
      <c r="AB358" s="38">
        <f t="shared" si="109"/>
        <v>46104</v>
      </c>
      <c r="AC358" s="29" t="str">
        <f t="shared" si="97"/>
        <v>月</v>
      </c>
      <c r="AD358" s="103"/>
    </row>
    <row r="359" spans="6:30" ht="23.25" thickBot="1">
      <c r="F359" s="35"/>
      <c r="G359" s="35"/>
      <c r="T359" s="33">
        <f t="shared" si="128"/>
        <v>0</v>
      </c>
      <c r="U359" s="33">
        <f t="shared" si="131"/>
        <v>0</v>
      </c>
      <c r="V359" s="75">
        <f t="shared" si="130"/>
        <v>0</v>
      </c>
      <c r="AA359" s="124" t="str">
        <f t="shared" si="99"/>
        <v/>
      </c>
      <c r="AB359" s="38">
        <f t="shared" si="109"/>
        <v>46105</v>
      </c>
      <c r="AC359" s="29" t="str">
        <f t="shared" si="97"/>
        <v>火</v>
      </c>
      <c r="AD359" s="103"/>
    </row>
    <row r="360" spans="6:30" ht="23.25" thickBot="1">
      <c r="F360" s="35"/>
      <c r="G360" s="35"/>
      <c r="T360" s="33">
        <f t="shared" si="128"/>
        <v>0</v>
      </c>
      <c r="U360" s="33">
        <f t="shared" si="131"/>
        <v>0</v>
      </c>
      <c r="V360" s="75">
        <f t="shared" si="130"/>
        <v>0</v>
      </c>
      <c r="AA360" s="124" t="str">
        <f t="shared" si="99"/>
        <v/>
      </c>
      <c r="AB360" s="38">
        <f t="shared" si="109"/>
        <v>46106</v>
      </c>
      <c r="AC360" s="29" t="str">
        <f t="shared" si="97"/>
        <v>水</v>
      </c>
      <c r="AD360" s="103"/>
    </row>
    <row r="361" spans="6:30" ht="23.25" thickBot="1">
      <c r="F361" s="35"/>
      <c r="G361" s="35"/>
      <c r="T361" s="33">
        <f t="shared" si="128"/>
        <v>0</v>
      </c>
      <c r="U361" s="33">
        <f t="shared" si="131"/>
        <v>0</v>
      </c>
      <c r="V361" s="75">
        <f t="shared" si="130"/>
        <v>0</v>
      </c>
      <c r="AA361" s="124" t="str">
        <f t="shared" si="99"/>
        <v/>
      </c>
      <c r="AB361" s="38">
        <f t="shared" si="109"/>
        <v>46107</v>
      </c>
      <c r="AC361" s="29" t="str">
        <f t="shared" si="97"/>
        <v>木</v>
      </c>
      <c r="AD361" s="103"/>
    </row>
    <row r="362" spans="6:30" ht="23.25" thickBot="1">
      <c r="F362" s="35"/>
      <c r="G362" s="35"/>
      <c r="T362" s="33">
        <f t="shared" si="128"/>
        <v>0</v>
      </c>
      <c r="U362" s="33">
        <f t="shared" si="131"/>
        <v>0</v>
      </c>
      <c r="V362" s="75">
        <f t="shared" si="130"/>
        <v>0</v>
      </c>
      <c r="AA362" s="124" t="str">
        <f t="shared" si="99"/>
        <v/>
      </c>
      <c r="AB362" s="38">
        <f t="shared" si="109"/>
        <v>46108</v>
      </c>
      <c r="AC362" s="29" t="str">
        <f t="shared" si="97"/>
        <v>金</v>
      </c>
      <c r="AD362" s="103"/>
    </row>
    <row r="363" spans="6:30" ht="23.25" thickBot="1">
      <c r="F363" s="35"/>
      <c r="G363" s="35"/>
      <c r="T363" s="33">
        <f t="shared" si="128"/>
        <v>0</v>
      </c>
      <c r="U363" s="33">
        <f t="shared" si="131"/>
        <v>0</v>
      </c>
      <c r="V363" s="75">
        <f t="shared" si="130"/>
        <v>0</v>
      </c>
      <c r="AA363" s="124" t="str">
        <f t="shared" si="99"/>
        <v>*</v>
      </c>
      <c r="AB363" s="38">
        <f t="shared" si="109"/>
        <v>46109</v>
      </c>
      <c r="AC363" s="29" t="str">
        <f t="shared" si="97"/>
        <v>土</v>
      </c>
      <c r="AD363" s="103" t="s">
        <v>547</v>
      </c>
    </row>
    <row r="364" spans="6:30" ht="23.25" thickBot="1">
      <c r="F364" s="35"/>
      <c r="G364" s="35"/>
      <c r="T364" s="33">
        <f t="shared" si="128"/>
        <v>0</v>
      </c>
      <c r="U364" s="33">
        <f t="shared" si="131"/>
        <v>0</v>
      </c>
      <c r="V364" s="75">
        <f t="shared" si="130"/>
        <v>0</v>
      </c>
      <c r="AA364" s="124" t="str">
        <f t="shared" si="99"/>
        <v>*</v>
      </c>
      <c r="AB364" s="38">
        <f t="shared" si="109"/>
        <v>46110</v>
      </c>
      <c r="AC364" s="29" t="str">
        <f t="shared" si="97"/>
        <v>日</v>
      </c>
      <c r="AD364" s="103" t="s">
        <v>547</v>
      </c>
    </row>
    <row r="365" spans="6:30" ht="23.25" thickBot="1">
      <c r="F365" s="35"/>
      <c r="G365" s="35"/>
      <c r="T365" s="33">
        <f t="shared" si="128"/>
        <v>0</v>
      </c>
      <c r="U365" s="33">
        <f t="shared" si="131"/>
        <v>0</v>
      </c>
      <c r="V365" s="75">
        <f t="shared" si="130"/>
        <v>0</v>
      </c>
      <c r="AA365" s="124" t="str">
        <f t="shared" si="99"/>
        <v/>
      </c>
      <c r="AB365" s="38">
        <f t="shared" si="109"/>
        <v>46111</v>
      </c>
      <c r="AC365" s="29" t="str">
        <f t="shared" si="97"/>
        <v>月</v>
      </c>
      <c r="AD365" s="103"/>
    </row>
    <row r="366" spans="6:30" ht="23.25" thickBot="1">
      <c r="F366" s="35"/>
      <c r="G366" s="35"/>
      <c r="T366" s="33">
        <f t="shared" si="128"/>
        <v>0</v>
      </c>
      <c r="U366" s="33">
        <f t="shared" si="131"/>
        <v>0</v>
      </c>
      <c r="V366" s="75">
        <f t="shared" si="130"/>
        <v>0</v>
      </c>
      <c r="AA366" s="124" t="str">
        <f t="shared" si="99"/>
        <v/>
      </c>
      <c r="AB366" s="38">
        <f t="shared" si="109"/>
        <v>46112</v>
      </c>
      <c r="AC366" s="29" t="str">
        <f t="shared" si="97"/>
        <v>火</v>
      </c>
      <c r="AD366" s="103"/>
    </row>
    <row r="367" spans="6:30">
      <c r="F367" s="35"/>
      <c r="G367" s="35"/>
      <c r="T367" s="33">
        <f t="shared" si="128"/>
        <v>0</v>
      </c>
      <c r="U367" s="33">
        <f t="shared" si="131"/>
        <v>0</v>
      </c>
      <c r="V367" s="75">
        <f t="shared" si="130"/>
        <v>0</v>
      </c>
    </row>
    <row r="368" spans="6:30">
      <c r="F368" s="35"/>
      <c r="G368" s="35"/>
      <c r="T368" s="33">
        <f t="shared" si="128"/>
        <v>0</v>
      </c>
      <c r="U368" s="33">
        <f t="shared" si="131"/>
        <v>0</v>
      </c>
      <c r="V368" s="75">
        <f t="shared" si="130"/>
        <v>0</v>
      </c>
    </row>
    <row r="369" spans="6:22">
      <c r="F369" s="35"/>
      <c r="G369" s="35"/>
      <c r="T369" s="33">
        <f t="shared" si="128"/>
        <v>0</v>
      </c>
      <c r="U369" s="33">
        <f t="shared" si="131"/>
        <v>0</v>
      </c>
      <c r="V369" s="75">
        <f t="shared" si="130"/>
        <v>0</v>
      </c>
    </row>
    <row r="370" spans="6:22">
      <c r="F370" s="35"/>
      <c r="G370" s="35"/>
      <c r="T370" s="33">
        <f t="shared" si="128"/>
        <v>0</v>
      </c>
      <c r="U370" s="33">
        <f t="shared" si="131"/>
        <v>0</v>
      </c>
      <c r="V370" s="75">
        <f t="shared" si="130"/>
        <v>0</v>
      </c>
    </row>
    <row r="371" spans="6:22">
      <c r="F371" s="35"/>
      <c r="G371" s="35"/>
      <c r="T371" s="33">
        <f t="shared" si="128"/>
        <v>0</v>
      </c>
      <c r="U371" s="33">
        <f t="shared" si="131"/>
        <v>0</v>
      </c>
      <c r="V371" s="75">
        <f t="shared" si="130"/>
        <v>0</v>
      </c>
    </row>
    <row r="372" spans="6:22">
      <c r="F372" s="35"/>
      <c r="G372" s="35"/>
      <c r="T372" s="33">
        <f t="shared" si="128"/>
        <v>0</v>
      </c>
      <c r="U372" s="33">
        <f t="shared" si="131"/>
        <v>0</v>
      </c>
      <c r="V372" s="75">
        <f t="shared" si="130"/>
        <v>0</v>
      </c>
    </row>
    <row r="373" spans="6:22">
      <c r="T373" s="33">
        <f t="shared" si="128"/>
        <v>0</v>
      </c>
      <c r="U373" s="33">
        <f t="shared" si="131"/>
        <v>0</v>
      </c>
      <c r="V373" s="75">
        <f t="shared" si="130"/>
        <v>0</v>
      </c>
    </row>
    <row r="374" spans="6:22">
      <c r="T374" s="33">
        <f t="shared" si="128"/>
        <v>0</v>
      </c>
      <c r="U374" s="33">
        <f t="shared" si="131"/>
        <v>0</v>
      </c>
      <c r="V374" s="75">
        <f t="shared" si="130"/>
        <v>0</v>
      </c>
    </row>
    <row r="375" spans="6:22">
      <c r="T375" s="33">
        <f t="shared" si="128"/>
        <v>0</v>
      </c>
      <c r="U375" s="33">
        <f t="shared" si="131"/>
        <v>0</v>
      </c>
      <c r="V375" s="75">
        <f t="shared" si="130"/>
        <v>0</v>
      </c>
    </row>
    <row r="376" spans="6:22">
      <c r="T376" s="33">
        <f t="shared" si="128"/>
        <v>0</v>
      </c>
      <c r="U376" s="33">
        <f t="shared" si="131"/>
        <v>0</v>
      </c>
      <c r="V376" s="75">
        <f t="shared" si="130"/>
        <v>0</v>
      </c>
    </row>
    <row r="377" spans="6:22">
      <c r="T377" s="33">
        <f t="shared" si="128"/>
        <v>0</v>
      </c>
      <c r="U377" s="33">
        <f t="shared" si="131"/>
        <v>0</v>
      </c>
      <c r="V377" s="75">
        <f t="shared" ref="V377:V396" si="132">T377*U377</f>
        <v>0</v>
      </c>
    </row>
    <row r="378" spans="6:22">
      <c r="T378" s="33">
        <f t="shared" si="128"/>
        <v>0</v>
      </c>
      <c r="U378" s="33">
        <f t="shared" si="131"/>
        <v>0</v>
      </c>
      <c r="V378" s="75">
        <f t="shared" si="132"/>
        <v>0</v>
      </c>
    </row>
    <row r="379" spans="6:22">
      <c r="T379" s="33">
        <f t="shared" si="128"/>
        <v>0</v>
      </c>
      <c r="U379" s="33">
        <f t="shared" si="131"/>
        <v>0</v>
      </c>
      <c r="V379" s="75">
        <f t="shared" si="132"/>
        <v>0</v>
      </c>
    </row>
    <row r="380" spans="6:22">
      <c r="T380" s="33">
        <f t="shared" si="128"/>
        <v>0</v>
      </c>
      <c r="U380" s="33">
        <f t="shared" si="131"/>
        <v>0</v>
      </c>
      <c r="V380" s="75">
        <f t="shared" si="132"/>
        <v>0</v>
      </c>
    </row>
    <row r="381" spans="6:22">
      <c r="T381" s="33">
        <f t="shared" si="128"/>
        <v>0</v>
      </c>
      <c r="U381" s="33">
        <f t="shared" si="131"/>
        <v>0</v>
      </c>
      <c r="V381" s="75">
        <f t="shared" si="132"/>
        <v>0</v>
      </c>
    </row>
    <row r="382" spans="6:22">
      <c r="T382" s="33">
        <f t="shared" si="128"/>
        <v>0</v>
      </c>
      <c r="U382" s="33">
        <f t="shared" si="131"/>
        <v>0</v>
      </c>
      <c r="V382" s="75">
        <f t="shared" si="132"/>
        <v>0</v>
      </c>
    </row>
    <row r="383" spans="6:22">
      <c r="T383" s="33">
        <f t="shared" si="128"/>
        <v>0</v>
      </c>
      <c r="U383" s="33">
        <f t="shared" si="131"/>
        <v>0</v>
      </c>
      <c r="V383" s="75">
        <f t="shared" si="132"/>
        <v>0</v>
      </c>
    </row>
    <row r="384" spans="6:22">
      <c r="T384" s="33">
        <f t="shared" si="128"/>
        <v>0</v>
      </c>
      <c r="U384" s="33">
        <f t="shared" si="131"/>
        <v>0</v>
      </c>
      <c r="V384" s="75">
        <f t="shared" si="132"/>
        <v>0</v>
      </c>
    </row>
    <row r="385" spans="20:22">
      <c r="T385" s="33">
        <f t="shared" si="128"/>
        <v>0</v>
      </c>
      <c r="U385" s="33">
        <f t="shared" si="131"/>
        <v>0</v>
      </c>
      <c r="V385" s="75">
        <f t="shared" si="132"/>
        <v>0</v>
      </c>
    </row>
    <row r="386" spans="20:22">
      <c r="T386" s="33">
        <f t="shared" si="128"/>
        <v>0</v>
      </c>
      <c r="U386" s="33">
        <f t="shared" si="131"/>
        <v>0</v>
      </c>
      <c r="V386" s="75">
        <f t="shared" si="132"/>
        <v>0</v>
      </c>
    </row>
    <row r="387" spans="20:22">
      <c r="T387" s="33">
        <f t="shared" ref="T387:T397" si="133">R387*S387</f>
        <v>0</v>
      </c>
      <c r="U387" s="33">
        <f t="shared" ref="U387:U397" si="134">IF(E387="0","",J387)</f>
        <v>0</v>
      </c>
      <c r="V387" s="75">
        <f t="shared" si="132"/>
        <v>0</v>
      </c>
    </row>
    <row r="388" spans="20:22">
      <c r="T388" s="33">
        <f t="shared" si="133"/>
        <v>0</v>
      </c>
      <c r="U388" s="33">
        <f t="shared" si="134"/>
        <v>0</v>
      </c>
      <c r="V388" s="75">
        <f t="shared" si="132"/>
        <v>0</v>
      </c>
    </row>
    <row r="389" spans="20:22">
      <c r="T389" s="33">
        <f t="shared" si="133"/>
        <v>0</v>
      </c>
      <c r="U389" s="33">
        <f t="shared" si="134"/>
        <v>0</v>
      </c>
      <c r="V389" s="75">
        <f t="shared" si="132"/>
        <v>0</v>
      </c>
    </row>
    <row r="390" spans="20:22">
      <c r="T390" s="33">
        <f t="shared" si="133"/>
        <v>0</v>
      </c>
      <c r="U390" s="33">
        <f t="shared" si="134"/>
        <v>0</v>
      </c>
      <c r="V390" s="75">
        <f t="shared" si="132"/>
        <v>0</v>
      </c>
    </row>
    <row r="391" spans="20:22">
      <c r="T391" s="33">
        <f t="shared" si="133"/>
        <v>0</v>
      </c>
      <c r="U391" s="33">
        <f t="shared" si="134"/>
        <v>0</v>
      </c>
      <c r="V391" s="75">
        <f t="shared" si="132"/>
        <v>0</v>
      </c>
    </row>
    <row r="392" spans="20:22">
      <c r="T392" s="33">
        <f t="shared" si="133"/>
        <v>0</v>
      </c>
      <c r="U392" s="33">
        <f t="shared" si="134"/>
        <v>0</v>
      </c>
      <c r="V392" s="75">
        <f t="shared" si="132"/>
        <v>0</v>
      </c>
    </row>
    <row r="393" spans="20:22">
      <c r="T393" s="33">
        <f t="shared" si="133"/>
        <v>0</v>
      </c>
      <c r="U393" s="33">
        <f t="shared" si="134"/>
        <v>0</v>
      </c>
      <c r="V393" s="75">
        <f t="shared" si="132"/>
        <v>0</v>
      </c>
    </row>
    <row r="394" spans="20:22">
      <c r="T394" s="33">
        <f t="shared" si="133"/>
        <v>0</v>
      </c>
      <c r="U394" s="33">
        <f t="shared" si="134"/>
        <v>0</v>
      </c>
      <c r="V394" s="75">
        <f t="shared" si="132"/>
        <v>0</v>
      </c>
    </row>
    <row r="395" spans="20:22">
      <c r="T395" s="33">
        <f t="shared" si="133"/>
        <v>0</v>
      </c>
      <c r="U395" s="33">
        <f t="shared" si="134"/>
        <v>0</v>
      </c>
      <c r="V395" s="75">
        <f t="shared" si="132"/>
        <v>0</v>
      </c>
    </row>
    <row r="396" spans="20:22">
      <c r="T396" s="33">
        <f t="shared" si="133"/>
        <v>0</v>
      </c>
      <c r="U396" s="33">
        <f t="shared" si="134"/>
        <v>0</v>
      </c>
      <c r="V396" s="75">
        <f t="shared" si="132"/>
        <v>0</v>
      </c>
    </row>
    <row r="397" spans="20:22">
      <c r="T397" s="33">
        <f t="shared" si="133"/>
        <v>0</v>
      </c>
      <c r="U397" s="33">
        <f t="shared" si="134"/>
        <v>0</v>
      </c>
      <c r="V397" s="75">
        <f t="shared" ref="V397" si="135">T397*U397</f>
        <v>0</v>
      </c>
    </row>
    <row r="398" spans="20:22">
      <c r="T398" s="79"/>
      <c r="U398" s="79"/>
      <c r="V398" s="79"/>
    </row>
    <row r="399" spans="20:22">
      <c r="T399" s="79"/>
      <c r="U399" s="79"/>
      <c r="V399" s="79"/>
    </row>
    <row r="400" spans="20:22">
      <c r="T400" s="79"/>
      <c r="U400" s="79"/>
      <c r="V400" s="79"/>
    </row>
    <row r="401" spans="20:22">
      <c r="T401" s="79"/>
      <c r="U401" s="79"/>
      <c r="V401" s="79"/>
    </row>
    <row r="402" spans="20:22">
      <c r="T402" s="79"/>
      <c r="U402" s="79"/>
      <c r="V402" s="79"/>
    </row>
    <row r="403" spans="20:22">
      <c r="T403" s="79"/>
      <c r="U403" s="79"/>
      <c r="V403" s="79"/>
    </row>
    <row r="404" spans="20:22">
      <c r="T404" s="79"/>
      <c r="U404" s="79"/>
      <c r="V404" s="79"/>
    </row>
    <row r="405" spans="20:22">
      <c r="T405" s="79"/>
      <c r="U405" s="79"/>
      <c r="V405" s="79"/>
    </row>
    <row r="406" spans="20:22">
      <c r="T406" s="79"/>
      <c r="U406" s="79"/>
      <c r="V406" s="79"/>
    </row>
    <row r="407" spans="20:22">
      <c r="T407" s="79"/>
      <c r="U407" s="79"/>
      <c r="V407" s="79"/>
    </row>
    <row r="408" spans="20:22">
      <c r="T408" s="79"/>
      <c r="U408" s="79"/>
      <c r="V408" s="79"/>
    </row>
    <row r="409" spans="20:22">
      <c r="T409" s="79"/>
      <c r="U409" s="79"/>
      <c r="V409" s="79"/>
    </row>
    <row r="410" spans="20:22">
      <c r="T410" s="79"/>
      <c r="U410" s="79"/>
      <c r="V410" s="79"/>
    </row>
    <row r="411" spans="20:22">
      <c r="T411" s="79"/>
      <c r="U411" s="79"/>
      <c r="V411" s="79"/>
    </row>
    <row r="412" spans="20:22">
      <c r="T412" s="79"/>
      <c r="U412" s="79"/>
      <c r="V412" s="79"/>
    </row>
    <row r="413" spans="20:22">
      <c r="T413" s="79"/>
      <c r="U413" s="79"/>
      <c r="V413" s="79"/>
    </row>
    <row r="414" spans="20:22">
      <c r="T414" s="79"/>
      <c r="U414" s="79"/>
      <c r="V414" s="79"/>
    </row>
    <row r="415" spans="20:22">
      <c r="T415" s="79"/>
      <c r="U415" s="79"/>
      <c r="V415" s="79"/>
    </row>
    <row r="416" spans="20:22">
      <c r="T416" s="79"/>
      <c r="U416" s="79"/>
      <c r="V416" s="79"/>
    </row>
    <row r="417" spans="20:22">
      <c r="T417" s="79"/>
      <c r="U417" s="79"/>
      <c r="V417" s="79"/>
    </row>
    <row r="418" spans="20:22">
      <c r="T418" s="79"/>
      <c r="U418" s="79"/>
      <c r="V418" s="79"/>
    </row>
    <row r="419" spans="20:22">
      <c r="T419" s="79"/>
      <c r="U419" s="79"/>
      <c r="V419" s="79"/>
    </row>
    <row r="420" spans="20:22">
      <c r="T420" s="79"/>
      <c r="U420" s="79"/>
      <c r="V420" s="79"/>
    </row>
    <row r="421" spans="20:22">
      <c r="T421" s="79"/>
      <c r="U421" s="79"/>
      <c r="V421" s="79"/>
    </row>
    <row r="422" spans="20:22">
      <c r="T422" s="79"/>
      <c r="U422" s="79"/>
      <c r="V422" s="79"/>
    </row>
    <row r="423" spans="20:22">
      <c r="T423" s="79"/>
      <c r="U423" s="79"/>
      <c r="V423" s="79"/>
    </row>
    <row r="424" spans="20:22">
      <c r="T424" s="79"/>
      <c r="U424" s="79"/>
      <c r="V424" s="79"/>
    </row>
    <row r="425" spans="20:22">
      <c r="T425" s="79"/>
      <c r="U425" s="79"/>
      <c r="V425" s="79"/>
    </row>
    <row r="426" spans="20:22">
      <c r="T426" s="79"/>
      <c r="U426" s="79"/>
      <c r="V426" s="79"/>
    </row>
    <row r="427" spans="20:22">
      <c r="T427" s="79"/>
      <c r="U427" s="79"/>
      <c r="V427" s="79"/>
    </row>
    <row r="428" spans="20:22">
      <c r="T428" s="79"/>
      <c r="U428" s="79"/>
      <c r="V428" s="79"/>
    </row>
    <row r="429" spans="20:22">
      <c r="T429" s="79"/>
      <c r="U429" s="79"/>
      <c r="V429" s="79"/>
    </row>
    <row r="430" spans="20:22">
      <c r="T430" s="79"/>
      <c r="U430" s="79"/>
      <c r="V430" s="79"/>
    </row>
    <row r="431" spans="20:22">
      <c r="T431" s="79"/>
      <c r="U431" s="79"/>
      <c r="V431" s="79"/>
    </row>
    <row r="432" spans="20:22">
      <c r="T432" s="79"/>
      <c r="U432" s="79"/>
      <c r="V432" s="79"/>
    </row>
    <row r="433" spans="20:22">
      <c r="T433" s="79"/>
      <c r="U433" s="79"/>
      <c r="V433" s="79"/>
    </row>
    <row r="434" spans="20:22">
      <c r="T434" s="79"/>
      <c r="U434" s="79"/>
      <c r="V434" s="79"/>
    </row>
  </sheetData>
  <sheetProtection algorithmName="SHA-512" hashValue="MDpDwwQm1ALw/Wd/wSigRihrCLEoYqpVYoenLDrtQ8OHs0KvefGJjLZ23X+/yCwI9GI1CW68IoJ3yVPAcmdxvg==" saltValue="eQqQ9qOrFNO/SoTfGpplGw==" spinCount="100000" sheet="1" objects="1" scenarios="1" autoFilter="0"/>
  <autoFilter ref="AA1:AA434" xr:uid="{609E1F2C-F1A5-498D-95B7-9658DE52D426}"/>
  <phoneticPr fontId="1"/>
  <conditionalFormatting sqref="AC2:AC366">
    <cfRule type="containsText" dxfId="1" priority="1" operator="containsText" text="日">
      <formula>NOT(ISERROR(SEARCH("日",AC2)))</formula>
    </cfRule>
    <cfRule type="containsText" dxfId="0" priority="2" operator="containsText" text="土">
      <formula>NOT(ISERROR(SEARCH("土",AC2)))</formula>
    </cfRule>
  </conditionalFormatting>
  <dataValidations disablePrompts="1" count="1">
    <dataValidation imeMode="halfAlpha" allowBlank="1" showInputMessage="1" showErrorMessage="1" sqref="H1:H230 H246:H253 H255:H292" xr:uid="{16007652-B0DD-4B6E-8052-9E9A173FD241}"/>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vt:lpstr>
      <vt:lpstr>発注シート（送付用）</vt:lpstr>
      <vt:lpstr>休業日</vt:lpstr>
      <vt:lpstr>'発注シート（送付用）'!Print_Area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佐久間 順（株式会社青森アトム）</dc:creator>
  <cp:keywords/>
  <dc:description/>
  <cp:lastModifiedBy>佐久間 順（株式会社青森アトム）</cp:lastModifiedBy>
  <cp:revision/>
  <cp:lastPrinted>2024-12-17T02:55:28Z</cp:lastPrinted>
  <dcterms:created xsi:type="dcterms:W3CDTF">2024-01-09T04:02:43Z</dcterms:created>
  <dcterms:modified xsi:type="dcterms:W3CDTF">2025-03-06T08:52:12Z</dcterms:modified>
  <cp:category/>
  <cp:contentStatus/>
</cp:coreProperties>
</file>